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p267\Dropbox\Open_University\Papers\MER_Faulted_Vent\Suplimentary Info\Calculations\"/>
    </mc:Choice>
  </mc:AlternateContent>
  <xr:revisionPtr revIDLastSave="0" documentId="13_ncr:1_{CDF6F635-4043-4765-8517-C0B3A2A1E79A}" xr6:coauthVersionLast="45" xr6:coauthVersionMax="45" xr10:uidLastSave="{00000000-0000-0000-0000-000000000000}"/>
  <bookViews>
    <workbookView xWindow="-120" yWindow="-120" windowWidth="29040" windowHeight="15840" xr2:uid="{297B3206-452A-4206-AA94-1F2D2408D7F7}"/>
  </bookViews>
  <sheets>
    <sheet name="Final Calc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B40" i="1"/>
  <c r="F21" i="1"/>
  <c r="H21" i="1" s="1"/>
  <c r="I21" i="1" s="1"/>
  <c r="J21" i="1" s="1"/>
  <c r="K21" i="1" s="1"/>
  <c r="L21" i="1" s="1"/>
  <c r="M21" i="1" s="1"/>
  <c r="C21" i="1"/>
  <c r="C39" i="1"/>
  <c r="B39" i="1"/>
  <c r="F20" i="1"/>
  <c r="H20" i="1" s="1"/>
  <c r="I20" i="1" s="1"/>
  <c r="J20" i="1" s="1"/>
  <c r="K20" i="1" s="1"/>
  <c r="L20" i="1" s="1"/>
  <c r="M20" i="1" s="1"/>
  <c r="C20" i="1"/>
  <c r="F19" i="1"/>
  <c r="H19" i="1" s="1"/>
  <c r="I19" i="1" s="1"/>
  <c r="J19" i="1" s="1"/>
  <c r="K19" i="1" s="1"/>
  <c r="L19" i="1" s="1"/>
  <c r="M19" i="1" s="1"/>
  <c r="C19" i="1"/>
  <c r="F18" i="1"/>
  <c r="H18" i="1" s="1"/>
  <c r="I18" i="1" s="1"/>
  <c r="J18" i="1" s="1"/>
  <c r="K18" i="1" s="1"/>
  <c r="L18" i="1" s="1"/>
  <c r="M18" i="1" s="1"/>
  <c r="C18" i="1"/>
  <c r="F17" i="1"/>
  <c r="H17" i="1" s="1"/>
  <c r="I17" i="1" s="1"/>
  <c r="J17" i="1" s="1"/>
  <c r="K17" i="1" s="1"/>
  <c r="L17" i="1" s="1"/>
  <c r="M17" i="1" s="1"/>
  <c r="C17" i="1"/>
  <c r="F16" i="1"/>
  <c r="H16" i="1" s="1"/>
  <c r="I16" i="1" s="1"/>
  <c r="J16" i="1" s="1"/>
  <c r="K16" i="1" s="1"/>
  <c r="L16" i="1" s="1"/>
  <c r="M16" i="1" s="1"/>
  <c r="C16" i="1"/>
  <c r="F15" i="1"/>
  <c r="H15" i="1" s="1"/>
  <c r="I15" i="1" s="1"/>
  <c r="J15" i="1" s="1"/>
  <c r="K15" i="1" s="1"/>
  <c r="L15" i="1" s="1"/>
  <c r="M15" i="1" s="1"/>
  <c r="C15" i="1"/>
  <c r="F14" i="1"/>
  <c r="H14" i="1" s="1"/>
  <c r="I14" i="1" s="1"/>
  <c r="J14" i="1" s="1"/>
  <c r="K14" i="1" s="1"/>
  <c r="L14" i="1" s="1"/>
  <c r="M14" i="1" s="1"/>
  <c r="C14" i="1"/>
  <c r="F13" i="1"/>
  <c r="H13" i="1" s="1"/>
  <c r="I13" i="1" s="1"/>
  <c r="J13" i="1" s="1"/>
  <c r="K13" i="1" s="1"/>
  <c r="L13" i="1" s="1"/>
  <c r="M13" i="1" s="1"/>
  <c r="C13" i="1"/>
  <c r="F12" i="1"/>
  <c r="H12" i="1" s="1"/>
  <c r="I12" i="1" s="1"/>
  <c r="J12" i="1" s="1"/>
  <c r="K12" i="1" s="1"/>
  <c r="L12" i="1" s="1"/>
  <c r="M12" i="1" s="1"/>
  <c r="C12" i="1"/>
  <c r="F11" i="1"/>
  <c r="H11" i="1" s="1"/>
  <c r="I11" i="1" s="1"/>
  <c r="J11" i="1" s="1"/>
  <c r="K11" i="1" s="1"/>
  <c r="L11" i="1" s="1"/>
  <c r="M11" i="1" s="1"/>
  <c r="C11" i="1"/>
  <c r="F10" i="1"/>
  <c r="H10" i="1" s="1"/>
  <c r="I10" i="1" s="1"/>
  <c r="J10" i="1" s="1"/>
  <c r="K10" i="1" s="1"/>
  <c r="L10" i="1" s="1"/>
  <c r="M10" i="1" s="1"/>
  <c r="C10" i="1"/>
  <c r="F9" i="1"/>
  <c r="H9" i="1" s="1"/>
  <c r="I9" i="1" s="1"/>
  <c r="J9" i="1" s="1"/>
  <c r="K9" i="1" s="1"/>
  <c r="L9" i="1" s="1"/>
  <c r="M9" i="1" s="1"/>
  <c r="C9" i="1"/>
  <c r="F8" i="1"/>
  <c r="H8" i="1" s="1"/>
  <c r="I8" i="1" s="1"/>
  <c r="J8" i="1" s="1"/>
  <c r="K8" i="1" s="1"/>
  <c r="L8" i="1" s="1"/>
  <c r="M8" i="1" s="1"/>
  <c r="C8" i="1"/>
  <c r="F7" i="1"/>
  <c r="H7" i="1" s="1"/>
  <c r="I7" i="1" s="1"/>
  <c r="J7" i="1" s="1"/>
  <c r="K7" i="1" s="1"/>
  <c r="L7" i="1" s="1"/>
  <c r="M7" i="1" s="1"/>
  <c r="C7" i="1"/>
  <c r="F6" i="1"/>
  <c r="H6" i="1" s="1"/>
  <c r="I6" i="1" s="1"/>
  <c r="J6" i="1" s="1"/>
  <c r="K6" i="1" s="1"/>
  <c r="L6" i="1" s="1"/>
  <c r="M6" i="1" s="1"/>
  <c r="C6" i="1"/>
  <c r="F5" i="1"/>
  <c r="H5" i="1" s="1"/>
  <c r="I5" i="1" s="1"/>
  <c r="J5" i="1" s="1"/>
  <c r="K5" i="1" s="1"/>
  <c r="L5" i="1" s="1"/>
  <c r="M5" i="1" s="1"/>
  <c r="C5" i="1"/>
  <c r="F4" i="1"/>
  <c r="H4" i="1" s="1"/>
  <c r="I4" i="1" s="1"/>
  <c r="J4" i="1" s="1"/>
  <c r="K4" i="1" s="1"/>
  <c r="L4" i="1" s="1"/>
  <c r="M4" i="1" s="1"/>
  <c r="C4" i="1"/>
  <c r="F3" i="1"/>
  <c r="H3" i="1" s="1"/>
  <c r="I3" i="1" s="1"/>
  <c r="J3" i="1" s="1"/>
  <c r="K3" i="1" s="1"/>
  <c r="L3" i="1" s="1"/>
  <c r="M3" i="1" s="1"/>
  <c r="C3" i="1"/>
  <c r="F2" i="1"/>
  <c r="H2" i="1" s="1"/>
  <c r="I2" i="1" s="1"/>
  <c r="J2" i="1" s="1"/>
  <c r="K2" i="1" s="1"/>
  <c r="L2" i="1" s="1"/>
  <c r="M2" i="1" s="1"/>
  <c r="C2" i="1"/>
</calcChain>
</file>

<file path=xl/sharedStrings.xml><?xml version="1.0" encoding="utf-8"?>
<sst xmlns="http://schemas.openxmlformats.org/spreadsheetml/2006/main" count="51" uniqueCount="31">
  <si>
    <t>Image_No</t>
  </si>
  <si>
    <t>Image resolution</t>
  </si>
  <si>
    <t>X_measure</t>
  </si>
  <si>
    <t>Shadow Length</t>
  </si>
  <si>
    <t>(in)cidence angle</t>
  </si>
  <si>
    <t>(em)ission angle - not used</t>
  </si>
  <si>
    <t>(in) in radians</t>
  </si>
  <si>
    <t>tan(in)</t>
  </si>
  <si>
    <t>d/x_measure</t>
  </si>
  <si>
    <t>atan(d/x)</t>
  </si>
  <si>
    <t>degrees</t>
  </si>
  <si>
    <t>EN0246250635M</t>
  </si>
  <si>
    <t>EN0261431434M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</si>
  <si>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</si>
  <si>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</si>
  <si>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</si>
  <si>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</si>
  <si>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</si>
  <si>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</si>
  <si>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</si>
  <si>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</si>
  <si>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</si>
  <si>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</si>
  <si>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</si>
  <si>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</si>
  <si>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</si>
  <si>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+</t>
  </si>
  <si>
    <t>-</t>
  </si>
  <si>
    <t>Image</t>
  </si>
  <si>
    <t>(d)epth fault shadow intersect = shadow length/ tan(in)</t>
  </si>
  <si>
    <t>Mesurement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</si>
</sst>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0" xfId="0" applyNumberFormat="1"/>
    <xf numFmtId="164" fontId="0" fillId="0" borderId="2" xfId="0" applyNumberFormat="1" applyBorder="1"/>
    <xf numFmtId="164" fontId="0" fillId="2" borderId="0" xfId="0" applyNumberFormat="1" applyFill="1"/>
    <xf numFmtId="0" fontId="1" fillId="0" borderId="3" xfId="0" applyFont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2" borderId="2" xfId="0" applyNumberFormat="1" applyFill="1" applyBorder="1"/>
    <xf numFmtId="0" fontId="0" fillId="0" borderId="7" xfId="0" applyBorder="1"/>
    <xf numFmtId="1" fontId="0" fillId="0" borderId="6" xfId="0" applyNumberFormat="1" applyBorder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164" fontId="0" fillId="2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64" fontId="0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adow_measurment_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_ortho_image_simple"/>
      <sheetName val="Final Calcs"/>
      <sheetName val="Document_index"/>
      <sheetName val="Image_Summary"/>
      <sheetName val="Box_plots_select_imgs"/>
      <sheetName val="Box_plots_EN0231657081M"/>
      <sheetName val="Box_All_dip_measures"/>
      <sheetName val="Descriptive_stats"/>
      <sheetName val="Resolution error"/>
      <sheetName val="DTM_Measure"/>
      <sheetName val="Ortho_Corrected_image"/>
      <sheetName val="Non_ortho_image_calcs"/>
      <sheetName val="Non_ortho_data"/>
      <sheetName val="Image_info"/>
    </sheetNames>
    <sheetDataSet>
      <sheetData sheetId="0" refreshError="1"/>
      <sheetData sheetId="1"/>
      <sheetData sheetId="2" refreshError="1"/>
      <sheetData sheetId="3">
        <row r="1">
          <cell r="B1" t="str">
            <v>Image</v>
          </cell>
          <cell r="C1" t="str">
            <v>Name</v>
          </cell>
          <cell r="D1" t="str">
            <v>Count</v>
          </cell>
          <cell r="E1" t="str">
            <v>Std_dev</v>
          </cell>
          <cell r="F1" t="str">
            <v>Std_err</v>
          </cell>
          <cell r="G1" t="str">
            <v>Mean Dip</v>
          </cell>
          <cell r="H1" t="str">
            <v>Min Dip</v>
          </cell>
          <cell r="I1" t="str">
            <v>Max Dip</v>
          </cell>
          <cell r="J1" t="str">
            <v>Incidence</v>
          </cell>
          <cell r="K1" t="str">
            <v>Emmision</v>
          </cell>
          <cell r="L1" t="str">
            <v>Measured Phase</v>
          </cell>
          <cell r="M1" t="str">
            <v>Calculated Phase</v>
          </cell>
          <cell r="N1" t="str">
            <v>Resolution</v>
          </cell>
        </row>
        <row r="2">
          <cell r="B2" t="str">
            <v>EN0231657081M</v>
          </cell>
          <cell r="C2" t="str">
            <v>DTM_EN0231657081M</v>
          </cell>
          <cell r="D2">
            <v>30</v>
          </cell>
          <cell r="E2">
            <v>2.7310852518502111</v>
          </cell>
          <cell r="F2">
            <v>0.49862566630267946</v>
          </cell>
          <cell r="G2">
            <v>35.6</v>
          </cell>
          <cell r="H2">
            <v>31</v>
          </cell>
          <cell r="I2">
            <v>45</v>
          </cell>
          <cell r="J2">
            <v>70.736383246898001</v>
          </cell>
          <cell r="K2">
            <v>26.688458568365999</v>
          </cell>
          <cell r="L2">
            <v>88.121688488756007</v>
          </cell>
          <cell r="M2">
            <v>-9.3031533265079958</v>
          </cell>
          <cell r="N2">
            <v>163.75752547285001</v>
          </cell>
        </row>
        <row r="3">
          <cell r="B3" t="str">
            <v>EN0231657081M</v>
          </cell>
          <cell r="C3" t="str">
            <v>Orth_EN0231657081M</v>
          </cell>
          <cell r="D3">
            <v>10</v>
          </cell>
          <cell r="E3">
            <v>3.7261001230037736</v>
          </cell>
          <cell r="F3">
            <v>1.1782963178525483</v>
          </cell>
          <cell r="G3">
            <v>29.3</v>
          </cell>
          <cell r="H3">
            <v>20.424893347263698</v>
          </cell>
          <cell r="I3">
            <v>31</v>
          </cell>
          <cell r="J3">
            <v>70.736383246898001</v>
          </cell>
          <cell r="K3">
            <v>26.688458568365999</v>
          </cell>
          <cell r="L3">
            <v>88.121688488756007</v>
          </cell>
          <cell r="M3">
            <v>-9.3031533265079958</v>
          </cell>
          <cell r="N3">
            <v>163.75752547285001</v>
          </cell>
        </row>
        <row r="4">
          <cell r="B4" t="str">
            <v>EN0231741945M</v>
          </cell>
          <cell r="C4" t="str">
            <v>Non_orth_EN0231741945M</v>
          </cell>
          <cell r="D4">
            <v>10</v>
          </cell>
          <cell r="E4">
            <v>2.0527495549100885</v>
          </cell>
          <cell r="F4">
            <v>0.64913640594127564</v>
          </cell>
          <cell r="G4">
            <v>25.895641651890976</v>
          </cell>
          <cell r="H4">
            <v>23.861704850887705</v>
          </cell>
          <cell r="I4">
            <v>30.754614426528249</v>
          </cell>
          <cell r="J4">
            <v>70.024788961273998</v>
          </cell>
          <cell r="K4">
            <v>30.493057069765001</v>
          </cell>
          <cell r="L4">
            <v>92.644332475430005</v>
          </cell>
          <cell r="M4">
            <v>-7.8735135556089944</v>
          </cell>
          <cell r="N4">
            <v>165.37751826527</v>
          </cell>
        </row>
        <row r="5">
          <cell r="B5" t="str">
            <v>EN0245931677M</v>
          </cell>
          <cell r="C5" t="str">
            <v>Non_orth_EN0245931677M</v>
          </cell>
          <cell r="D5">
            <v>10</v>
          </cell>
          <cell r="E5">
            <v>1.7632135844775547</v>
          </cell>
          <cell r="F5">
            <v>0.55757709282987822</v>
          </cell>
          <cell r="G5">
            <v>20.424893347263698</v>
          </cell>
          <cell r="H5">
            <v>16.003690503800289</v>
          </cell>
          <cell r="I5">
            <v>22.684922748524187</v>
          </cell>
          <cell r="J5">
            <v>69.385864339609995</v>
          </cell>
          <cell r="K5">
            <v>26.821663189506001</v>
          </cell>
          <cell r="L5">
            <v>42.566546966925998</v>
          </cell>
          <cell r="M5">
            <v>2.3458168220003017E-3</v>
          </cell>
          <cell r="N5">
            <v>127.95272102544</v>
          </cell>
        </row>
        <row r="6">
          <cell r="B6" t="str">
            <v>EN0261054374M</v>
          </cell>
          <cell r="C6" t="str">
            <v>Non_orth_EN0261054374M</v>
          </cell>
          <cell r="D6">
            <v>10</v>
          </cell>
          <cell r="E6">
            <v>1.7313321529106278</v>
          </cell>
          <cell r="F6">
            <v>0.54749529894805027</v>
          </cell>
          <cell r="G6">
            <v>22.499466602917632</v>
          </cell>
          <cell r="H6">
            <v>20.528320351788679</v>
          </cell>
          <cell r="I6">
            <v>26.711094440601894</v>
          </cell>
          <cell r="J6">
            <v>70.023657093406001</v>
          </cell>
          <cell r="K6">
            <v>31.102653155041001</v>
          </cell>
          <cell r="L6">
            <v>38.923245102086</v>
          </cell>
          <cell r="M6">
            <v>2.241163720995587E-3</v>
          </cell>
          <cell r="N6">
            <v>146.55846960079</v>
          </cell>
        </row>
        <row r="7">
          <cell r="B7" t="str">
            <v>EN0231657081M</v>
          </cell>
          <cell r="C7" t="str">
            <v>Non_orth_EN0231657081M</v>
          </cell>
          <cell r="D7">
            <v>10</v>
          </cell>
          <cell r="E7">
            <v>1.7640372627463148</v>
          </cell>
          <cell r="F7">
            <v>0.55783756276872487</v>
          </cell>
          <cell r="G7">
            <v>22.219792062921194</v>
          </cell>
          <cell r="H7">
            <v>19.947231809052134</v>
          </cell>
          <cell r="I7">
            <v>25.442404812793434</v>
          </cell>
          <cell r="J7">
            <v>70.736383246898001</v>
          </cell>
          <cell r="K7">
            <v>26.688458568365999</v>
          </cell>
          <cell r="L7">
            <v>88.121688488756007</v>
          </cell>
          <cell r="M7">
            <v>-9.3031533265079958</v>
          </cell>
          <cell r="N7">
            <v>163.75752547285001</v>
          </cell>
        </row>
        <row r="8">
          <cell r="B8" t="str">
            <v>EN0246250635M</v>
          </cell>
          <cell r="C8" t="str">
            <v>Non_orth_EN0246250635M</v>
          </cell>
          <cell r="D8">
            <v>10</v>
          </cell>
          <cell r="E8">
            <v>2.5645691902688519</v>
          </cell>
          <cell r="F8">
            <v>0.81098798583432996</v>
          </cell>
          <cell r="G8">
            <v>27.662239893099894</v>
          </cell>
          <cell r="H8">
            <v>24.787481889077132</v>
          </cell>
          <cell r="I8">
            <v>31.966397521156644</v>
          </cell>
          <cell r="J8">
            <v>69.122577602299003</v>
          </cell>
          <cell r="K8">
            <v>0.76600387192468</v>
          </cell>
          <cell r="L8">
            <v>69.653120005272001</v>
          </cell>
          <cell r="M8">
            <v>-0.23546146895168363</v>
          </cell>
          <cell r="N8">
            <v>176.33799438416</v>
          </cell>
        </row>
        <row r="9">
          <cell r="B9" t="str">
            <v>EN0261431434M</v>
          </cell>
          <cell r="C9" t="str">
            <v>Non_orth_EN0261431434M</v>
          </cell>
          <cell r="D9">
            <v>10</v>
          </cell>
          <cell r="E9">
            <v>2.6266197723732025</v>
          </cell>
          <cell r="F9">
            <v>0.83061010279323311</v>
          </cell>
          <cell r="G9">
            <v>27.565095145879262</v>
          </cell>
          <cell r="H9">
            <v>22.808923565320235</v>
          </cell>
          <cell r="I9">
            <v>32.088297400906058</v>
          </cell>
          <cell r="J9">
            <v>67.934375927293999</v>
          </cell>
          <cell r="K9">
            <v>0.90038040697401001</v>
          </cell>
          <cell r="L9">
            <v>68.606082879596002</v>
          </cell>
          <cell r="M9">
            <v>-0.22867345467200551</v>
          </cell>
          <cell r="N9">
            <v>196.71768196300999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ProductID</v>
          </cell>
          <cell r="B1" t="str">
            <v>Instrument</v>
          </cell>
          <cell r="C1" t="str">
            <v>Target</v>
          </cell>
          <cell r="D1" t="str">
            <v>Attitude Quality</v>
          </cell>
          <cell r="E1" t="str">
            <v>Center Emission Angle</v>
          </cell>
          <cell r="F1" t="str">
            <v>Center Incidence Angle</v>
          </cell>
          <cell r="G1" t="str">
            <v>Center Latitude</v>
          </cell>
          <cell r="H1" t="str">
            <v>Center Line Resolution</v>
          </cell>
          <cell r="I1" t="str">
            <v>Center Longitude</v>
          </cell>
          <cell r="J1" t="str">
            <v>Calculate phase angel</v>
          </cell>
        </row>
        <row r="2">
          <cell r="A2" t="str">
            <v>EN0231356027M</v>
          </cell>
          <cell r="B2" t="str">
            <v xml:space="preserve"> MDIS-NAC</v>
          </cell>
          <cell r="C2" t="str">
            <v xml:space="preserve"> MERCURY</v>
          </cell>
          <cell r="D2" t="str">
            <v xml:space="preserve"> Ok</v>
          </cell>
          <cell r="E2">
            <v>20.213729294610999</v>
          </cell>
          <cell r="F2">
            <v>70.675709202269999</v>
          </cell>
          <cell r="G2">
            <v>-66.894988315705007</v>
          </cell>
          <cell r="H2">
            <v>163.78063696448001</v>
          </cell>
          <cell r="I2">
            <v>147.36371202189</v>
          </cell>
          <cell r="J2">
            <v>90.889438496880999</v>
          </cell>
        </row>
        <row r="3">
          <cell r="A3" t="str">
            <v>EN0231614646M</v>
          </cell>
          <cell r="B3" t="str">
            <v xml:space="preserve"> MDIS-NAC</v>
          </cell>
          <cell r="C3" t="str">
            <v xml:space="preserve"> MERCURY</v>
          </cell>
          <cell r="D3" t="str">
            <v xml:space="preserve"> Ok</v>
          </cell>
          <cell r="E3">
            <v>26.602114931545</v>
          </cell>
          <cell r="F3">
            <v>69.299317767285004</v>
          </cell>
          <cell r="G3">
            <v>-64.786769571842001</v>
          </cell>
          <cell r="H3">
            <v>163.53858275294999</v>
          </cell>
          <cell r="I3">
            <v>146.54108957617001</v>
          </cell>
          <cell r="J3">
            <v>95.901432698830007</v>
          </cell>
        </row>
        <row r="4">
          <cell r="A4" t="str">
            <v>EN0231657081M</v>
          </cell>
          <cell r="B4" t="str">
            <v xml:space="preserve"> MDIS-NAC</v>
          </cell>
          <cell r="C4" t="str">
            <v xml:space="preserve"> MERCURY</v>
          </cell>
          <cell r="D4" t="str">
            <v xml:space="preserve"> Ok</v>
          </cell>
          <cell r="E4">
            <v>26.688458568365999</v>
          </cell>
          <cell r="F4">
            <v>70.736383246898001</v>
          </cell>
          <cell r="G4">
            <v>-65.646488296913006</v>
          </cell>
          <cell r="H4">
            <v>163.75752547285001</v>
          </cell>
          <cell r="I4">
            <v>143.69394377254</v>
          </cell>
          <cell r="J4">
            <v>97.424841815264003</v>
          </cell>
        </row>
        <row r="5">
          <cell r="A5" t="str">
            <v>EN0231699517M</v>
          </cell>
          <cell r="B5" t="str">
            <v xml:space="preserve"> MDIS-NAC</v>
          </cell>
          <cell r="C5" t="str">
            <v xml:space="preserve"> MERCURY</v>
          </cell>
          <cell r="D5" t="str">
            <v xml:space="preserve"> Ok</v>
          </cell>
          <cell r="E5">
            <v>30.543423172863999</v>
          </cell>
          <cell r="F5">
            <v>68.439976176033994</v>
          </cell>
          <cell r="G5">
            <v>-63.876755314987001</v>
          </cell>
          <cell r="H5">
            <v>165.46673810976</v>
          </cell>
          <cell r="I5">
            <v>147.2246677137</v>
          </cell>
          <cell r="J5">
            <v>98.98339934889799</v>
          </cell>
        </row>
        <row r="6">
          <cell r="A6" t="str">
            <v>EN0231741945M</v>
          </cell>
          <cell r="B6" t="str">
            <v xml:space="preserve"> MDIS-NAC</v>
          </cell>
          <cell r="C6" t="str">
            <v xml:space="preserve"> MERCURY</v>
          </cell>
          <cell r="D6" t="str">
            <v xml:space="preserve"> Ok</v>
          </cell>
          <cell r="E6">
            <v>30.493057069765001</v>
          </cell>
          <cell r="F6">
            <v>70.024788961273998</v>
          </cell>
          <cell r="G6">
            <v>-64.885924254757001</v>
          </cell>
          <cell r="H6">
            <v>165.37751826527</v>
          </cell>
          <cell r="I6">
            <v>144.32769783019</v>
          </cell>
          <cell r="J6">
            <v>100.517846031039</v>
          </cell>
        </row>
        <row r="7">
          <cell r="A7" t="str">
            <v>EN0245931677M</v>
          </cell>
          <cell r="B7" t="str">
            <v xml:space="preserve"> MDIS-NAC</v>
          </cell>
          <cell r="C7" t="str">
            <v xml:space="preserve"> MERCURY</v>
          </cell>
          <cell r="D7" t="str">
            <v xml:space="preserve"> Ok</v>
          </cell>
          <cell r="E7">
            <v>26.821663189506001</v>
          </cell>
          <cell r="F7">
            <v>69.385864339609995</v>
          </cell>
          <cell r="G7">
            <v>-64.665956133197</v>
          </cell>
          <cell r="H7">
            <v>127.95272102544</v>
          </cell>
          <cell r="I7">
            <v>146.88364640479</v>
          </cell>
          <cell r="J7">
            <v>42.564201150103997</v>
          </cell>
        </row>
        <row r="8">
          <cell r="A8" t="str">
            <v>EN0261054374M</v>
          </cell>
          <cell r="B8" t="str">
            <v xml:space="preserve"> MDIS-NAC</v>
          </cell>
          <cell r="C8" t="str">
            <v xml:space="preserve"> MERCURY</v>
          </cell>
          <cell r="D8" t="str">
            <v xml:space="preserve"> Ok</v>
          </cell>
          <cell r="E8">
            <v>31.102653155041001</v>
          </cell>
          <cell r="F8">
            <v>70.023657093406001</v>
          </cell>
          <cell r="G8">
            <v>-65.608117134352</v>
          </cell>
          <cell r="H8">
            <v>146.55846960079</v>
          </cell>
          <cell r="I8">
            <v>148.06205884185999</v>
          </cell>
          <cell r="J8">
            <v>38.921003938365004</v>
          </cell>
        </row>
        <row r="9">
          <cell r="A9" t="str">
            <v>EN0231528908M</v>
          </cell>
          <cell r="B9" t="str">
            <v xml:space="preserve"> MDIS-NAC</v>
          </cell>
          <cell r="C9" t="str">
            <v xml:space="preserve"> MERCURY</v>
          </cell>
          <cell r="D9" t="str">
            <v xml:space="preserve"> Ok</v>
          </cell>
          <cell r="E9">
            <v>24.115653181089002</v>
          </cell>
          <cell r="F9">
            <v>69.432759581127002</v>
          </cell>
          <cell r="G9">
            <v>-64.838933567471003</v>
          </cell>
          <cell r="H9">
            <v>167.90210238098001</v>
          </cell>
          <cell r="I9">
            <v>145.96729128442999</v>
          </cell>
          <cell r="J9">
            <v>93.548412762216003</v>
          </cell>
        </row>
        <row r="10">
          <cell r="A10" t="str">
            <v>EN0246250635M</v>
          </cell>
          <cell r="B10" t="str">
            <v xml:space="preserve"> MDIS-NAC</v>
          </cell>
          <cell r="C10" t="str">
            <v xml:space="preserve"> MERCURY</v>
          </cell>
          <cell r="D10" t="str">
            <v xml:space="preserve"> Ok</v>
          </cell>
          <cell r="E10">
            <v>0.76600387192468</v>
          </cell>
          <cell r="F10">
            <v>69.122577602299003</v>
          </cell>
          <cell r="G10">
            <v>-65.386066015053999</v>
          </cell>
          <cell r="H10">
            <v>176.33799438416</v>
          </cell>
          <cell r="I10">
            <v>148.69041177289</v>
          </cell>
          <cell r="J10">
            <v>69.888581474223685</v>
          </cell>
        </row>
        <row r="11">
          <cell r="A11" t="str">
            <v>EN0261431434M</v>
          </cell>
          <cell r="B11" t="str">
            <v xml:space="preserve"> MDIS-NAC</v>
          </cell>
          <cell r="C11" t="str">
            <v xml:space="preserve"> MERCURY</v>
          </cell>
          <cell r="D11" t="str">
            <v xml:space="preserve"> Ok</v>
          </cell>
          <cell r="E11">
            <v>0.90038040697401001</v>
          </cell>
          <cell r="F11">
            <v>67.934375927293999</v>
          </cell>
          <cell r="G11">
            <v>-63.576512208327998</v>
          </cell>
          <cell r="H11">
            <v>196.71768196300999</v>
          </cell>
          <cell r="I11">
            <v>147.48995409611001</v>
          </cell>
          <cell r="J11">
            <v>68.834756334268008</v>
          </cell>
        </row>
        <row r="12">
          <cell r="J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B03A-DEFE-40E5-BB6A-16EA3F5B73D9}">
  <dimension ref="A1:Q59"/>
  <sheetViews>
    <sheetView tabSelected="1" workbookViewId="0">
      <selection activeCell="D18" sqref="D18"/>
    </sheetView>
  </sheetViews>
  <sheetFormatPr defaultRowHeight="15" x14ac:dyDescent="0.25"/>
  <cols>
    <col min="1" max="1" width="12.42578125" customWidth="1"/>
    <col min="2" max="2" width="15.28515625" bestFit="1" customWidth="1"/>
    <col min="3" max="3" width="21.140625" bestFit="1" customWidth="1"/>
    <col min="4" max="4" width="24.85546875" bestFit="1" customWidth="1"/>
    <col min="5" max="5" width="14.5703125" bestFit="1" customWidth="1"/>
    <col min="6" max="6" width="16.42578125" bestFit="1" customWidth="1"/>
    <col min="7" max="7" width="15.85546875" bestFit="1" customWidth="1"/>
    <col min="8" max="8" width="13.28515625" bestFit="1" customWidth="1"/>
    <col min="10" max="10" width="51.42578125" bestFit="1" customWidth="1"/>
    <col min="11" max="11" width="12.7109375" bestFit="1" customWidth="1"/>
    <col min="13" max="13" width="9.140625" style="1"/>
    <col min="16" max="16" width="15.28515625" bestFit="1" customWidth="1"/>
    <col min="17" max="17" width="16.28515625" bestFit="1" customWidth="1"/>
    <col min="18" max="18" width="15.42578125" bestFit="1" customWidth="1"/>
    <col min="19" max="19" width="16" bestFit="1" customWidth="1"/>
    <col min="20" max="20" width="19.85546875" bestFit="1" customWidth="1"/>
    <col min="21" max="21" width="20.85546875" bestFit="1" customWidth="1"/>
  </cols>
  <sheetData>
    <row r="1" spans="1:17" x14ac:dyDescent="0.25">
      <c r="A1" s="10" t="s">
        <v>30</v>
      </c>
      <c r="B1" s="10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24" t="s">
        <v>29</v>
      </c>
      <c r="K1" s="11" t="s">
        <v>8</v>
      </c>
      <c r="L1" s="11" t="s">
        <v>9</v>
      </c>
      <c r="M1" s="11" t="s">
        <v>10</v>
      </c>
    </row>
    <row r="2" spans="1:17" x14ac:dyDescent="0.25">
      <c r="A2" s="2">
        <v>1</v>
      </c>
      <c r="B2" s="3" t="s">
        <v>11</v>
      </c>
      <c r="C2" s="22">
        <f>VLOOKUP(B2,[1]Image_Summary!B$1:N$9,13)</f>
        <v>176.33799438416</v>
      </c>
      <c r="D2" s="5">
        <v>1486.3752542502182</v>
      </c>
      <c r="E2" s="5">
        <v>1940.1820335902346</v>
      </c>
      <c r="F2" s="5">
        <f>VLOOKUP($B2,[1]Image_info!$A:$J,6,FALSE)</f>
        <v>69.122577602299003</v>
      </c>
      <c r="G2" s="5"/>
      <c r="H2" s="3">
        <f t="shared" ref="H2:H21" si="0">RADIANS(F2)</f>
        <v>1.2064165666254052</v>
      </c>
      <c r="I2" s="3">
        <f>TAN(H2)</f>
        <v>2.6218407323481929</v>
      </c>
      <c r="J2" s="3">
        <f t="shared" ref="J2:J21" si="1">E2/I2</f>
        <v>740.00758690347834</v>
      </c>
      <c r="K2" s="3">
        <f t="shared" ref="K2:K21" si="2">J2/D2</f>
        <v>0.49786054012098385</v>
      </c>
      <c r="L2" s="3">
        <f t="shared" ref="L2:L21" si="3">ATAN(K2)</f>
        <v>0.46193457678630268</v>
      </c>
      <c r="M2" s="13">
        <f t="shared" ref="M2:M21" si="4">DEGREES(L2)</f>
        <v>26.466901661016994</v>
      </c>
      <c r="O2" s="16"/>
      <c r="P2" s="17"/>
      <c r="Q2" s="17"/>
    </row>
    <row r="3" spans="1:17" x14ac:dyDescent="0.25">
      <c r="A3" s="8">
        <v>2</v>
      </c>
      <c r="B3" s="16" t="s">
        <v>11</v>
      </c>
      <c r="C3" s="23">
        <f>VLOOKUP(B3,[1]Image_Summary!B$1:N$9,13)</f>
        <v>176.33799438416</v>
      </c>
      <c r="D3" s="21">
        <v>1554.3954080213528</v>
      </c>
      <c r="E3" s="21">
        <v>1891.7746123079785</v>
      </c>
      <c r="F3" s="21">
        <f>VLOOKUP($B3,[1]Image_info!$A:$J,6,FALSE)</f>
        <v>69.122577602299003</v>
      </c>
      <c r="G3" s="21"/>
      <c r="H3" s="16">
        <f t="shared" si="0"/>
        <v>1.2064165666254052</v>
      </c>
      <c r="I3" s="16">
        <f t="shared" ref="I3:I21" si="5">TAN(H3)</f>
        <v>2.6218407323481929</v>
      </c>
      <c r="J3" s="16">
        <f t="shared" si="1"/>
        <v>721.54444355346209</v>
      </c>
      <c r="K3" s="16">
        <f t="shared" si="2"/>
        <v>0.46419620119178212</v>
      </c>
      <c r="L3" s="16">
        <f t="shared" si="3"/>
        <v>0.43459657331821588</v>
      </c>
      <c r="M3" s="18">
        <f t="shared" si="4"/>
        <v>24.900549441981614</v>
      </c>
      <c r="O3" s="16"/>
      <c r="P3" s="16"/>
      <c r="Q3" s="16"/>
    </row>
    <row r="4" spans="1:17" x14ac:dyDescent="0.25">
      <c r="A4" s="8">
        <v>3</v>
      </c>
      <c r="B4" s="16" t="s">
        <v>11</v>
      </c>
      <c r="C4" s="23">
        <f>VLOOKUP(B4,[1]Image_Summary!B$1:N$9,13)</f>
        <v>176.33799438416</v>
      </c>
      <c r="D4" s="21">
        <v>1456.7424907596362</v>
      </c>
      <c r="E4" s="21">
        <v>2090.4661820878696</v>
      </c>
      <c r="F4" s="21">
        <f>VLOOKUP($B4,[1]Image_info!$A:$J,6,FALSE)</f>
        <v>69.122577602299003</v>
      </c>
      <c r="G4" s="21"/>
      <c r="H4" s="16">
        <f t="shared" si="0"/>
        <v>1.2064165666254052</v>
      </c>
      <c r="I4" s="16">
        <f t="shared" si="5"/>
        <v>2.6218407323481929</v>
      </c>
      <c r="J4" s="16">
        <f t="shared" si="1"/>
        <v>797.32767757238651</v>
      </c>
      <c r="K4" s="16">
        <f t="shared" si="2"/>
        <v>0.54733604781213607</v>
      </c>
      <c r="L4" s="16">
        <f t="shared" si="3"/>
        <v>0.50079564970110546</v>
      </c>
      <c r="M4" s="18">
        <f t="shared" si="4"/>
        <v>28.69347712638535</v>
      </c>
      <c r="O4" s="16"/>
      <c r="P4" s="16"/>
      <c r="Q4" s="16"/>
    </row>
    <row r="5" spans="1:17" x14ac:dyDescent="0.25">
      <c r="A5" s="8">
        <v>4</v>
      </c>
      <c r="B5" s="16" t="s">
        <v>11</v>
      </c>
      <c r="C5" s="23">
        <f>VLOOKUP(B5,[1]Image_Summary!B$1:N$9,13)</f>
        <v>176.33799438416</v>
      </c>
      <c r="D5" s="21">
        <v>1388.8523330673409</v>
      </c>
      <c r="E5" s="21">
        <v>2284.1916958136171</v>
      </c>
      <c r="F5" s="21">
        <f>VLOOKUP($B5,[1]Image_info!$A:$J,6,FALSE)</f>
        <v>69.122577602299003</v>
      </c>
      <c r="G5" s="21"/>
      <c r="H5" s="16">
        <f t="shared" si="0"/>
        <v>1.2064165666254052</v>
      </c>
      <c r="I5" s="16">
        <f t="shared" si="5"/>
        <v>2.6218407323481929</v>
      </c>
      <c r="J5" s="16">
        <f t="shared" si="1"/>
        <v>871.21680109372323</v>
      </c>
      <c r="K5" s="16">
        <f t="shared" si="2"/>
        <v>0.62729260724903924</v>
      </c>
      <c r="L5" s="16">
        <f t="shared" si="3"/>
        <v>0.56024623334171053</v>
      </c>
      <c r="M5" s="18">
        <f t="shared" si="4"/>
        <v>32.099744658581514</v>
      </c>
      <c r="O5" s="16"/>
      <c r="P5" s="16"/>
      <c r="Q5" s="16"/>
    </row>
    <row r="6" spans="1:17" x14ac:dyDescent="0.25">
      <c r="A6" s="8">
        <v>5</v>
      </c>
      <c r="B6" s="16" t="s">
        <v>11</v>
      </c>
      <c r="C6" s="23">
        <f>VLOOKUP(B6,[1]Image_Summary!B$1:N$9,13)</f>
        <v>176.33799438416</v>
      </c>
      <c r="D6" s="21">
        <v>1536.588335132453</v>
      </c>
      <c r="E6" s="21">
        <v>2009.0305468605454</v>
      </c>
      <c r="F6" s="21">
        <f>VLOOKUP($B6,[1]Image_info!$A:$J,6,FALSE)</f>
        <v>69.122577602299003</v>
      </c>
      <c r="G6" s="21"/>
      <c r="H6" s="16">
        <f t="shared" si="0"/>
        <v>1.2064165666254052</v>
      </c>
      <c r="I6" s="16">
        <f t="shared" si="5"/>
        <v>2.6218407323481929</v>
      </c>
      <c r="J6" s="16">
        <f t="shared" si="1"/>
        <v>766.26719620043514</v>
      </c>
      <c r="K6" s="16">
        <f t="shared" si="2"/>
        <v>0.49868086245388771</v>
      </c>
      <c r="L6" s="16">
        <f t="shared" si="3"/>
        <v>0.46259174222268445</v>
      </c>
      <c r="M6" s="18">
        <f t="shared" si="4"/>
        <v>26.504554466963544</v>
      </c>
      <c r="O6" s="16"/>
      <c r="P6" s="16"/>
      <c r="Q6" s="16"/>
    </row>
    <row r="7" spans="1:17" x14ac:dyDescent="0.25">
      <c r="A7" s="8">
        <v>6</v>
      </c>
      <c r="B7" s="16" t="s">
        <v>11</v>
      </c>
      <c r="C7" s="23">
        <f>VLOOKUP(B7,[1]Image_Summary!B$1:N$9,13)</f>
        <v>176.33799438416</v>
      </c>
      <c r="D7" s="21">
        <v>1577.7051228543678</v>
      </c>
      <c r="E7" s="21">
        <v>1974.653755883993</v>
      </c>
      <c r="F7" s="21">
        <f>VLOOKUP($B7,[1]Image_info!$A:$J,6,FALSE)</f>
        <v>69.122577602299003</v>
      </c>
      <c r="G7" s="21"/>
      <c r="H7" s="16">
        <f t="shared" si="0"/>
        <v>1.2064165666254052</v>
      </c>
      <c r="I7" s="16">
        <f t="shared" si="5"/>
        <v>2.6218407323481929</v>
      </c>
      <c r="J7" s="16">
        <f t="shared" si="1"/>
        <v>753.15549549626473</v>
      </c>
      <c r="K7" s="16">
        <f t="shared" si="2"/>
        <v>0.47737405715819925</v>
      </c>
      <c r="L7" s="16">
        <f t="shared" si="3"/>
        <v>0.44538357099366538</v>
      </c>
      <c r="M7" s="18">
        <f t="shared" si="4"/>
        <v>25.518598882402298</v>
      </c>
      <c r="O7" s="16"/>
      <c r="P7" s="16"/>
      <c r="Q7" s="16"/>
    </row>
    <row r="8" spans="1:17" x14ac:dyDescent="0.25">
      <c r="A8" s="8">
        <v>7</v>
      </c>
      <c r="B8" s="16" t="s">
        <v>11</v>
      </c>
      <c r="C8" s="23">
        <f>VLOOKUP(B8,[1]Image_Summary!B$1:N$9,13)</f>
        <v>176.33799438416</v>
      </c>
      <c r="D8" s="21">
        <v>1326.1186475596842</v>
      </c>
      <c r="E8" s="21">
        <v>2130.680544373572</v>
      </c>
      <c r="F8" s="21">
        <f>VLOOKUP($B8,[1]Image_info!$A:$J,6,FALSE)</f>
        <v>69.122577602299003</v>
      </c>
      <c r="G8" s="21"/>
      <c r="H8" s="16">
        <f t="shared" si="0"/>
        <v>1.2064165666254052</v>
      </c>
      <c r="I8" s="16">
        <f t="shared" si="5"/>
        <v>2.6218407323481929</v>
      </c>
      <c r="J8" s="16">
        <f t="shared" si="1"/>
        <v>812.66589464619221</v>
      </c>
      <c r="K8" s="16">
        <f t="shared" si="2"/>
        <v>0.61281537375381556</v>
      </c>
      <c r="L8" s="16">
        <f t="shared" si="3"/>
        <v>0.54978931798132169</v>
      </c>
      <c r="M8" s="18">
        <f t="shared" si="4"/>
        <v>31.500607541705715</v>
      </c>
      <c r="O8" s="16"/>
      <c r="P8" s="16"/>
      <c r="Q8" s="16"/>
    </row>
    <row r="9" spans="1:17" x14ac:dyDescent="0.25">
      <c r="A9" s="8">
        <v>8</v>
      </c>
      <c r="B9" s="16" t="s">
        <v>11</v>
      </c>
      <c r="C9" s="23">
        <f>VLOOKUP(B9,[1]Image_Summary!B$1:N$9,13)</f>
        <v>176.33799438416</v>
      </c>
      <c r="D9" s="21">
        <v>1415.026149385046</v>
      </c>
      <c r="E9" s="21">
        <v>1989.1357811290623</v>
      </c>
      <c r="F9" s="21">
        <f>VLOOKUP($B9,[1]Image_info!$A:$J,6,FALSE)</f>
        <v>69.122577602299003</v>
      </c>
      <c r="G9" s="21"/>
      <c r="H9" s="16">
        <f t="shared" si="0"/>
        <v>1.2064165666254052</v>
      </c>
      <c r="I9" s="16">
        <f t="shared" si="5"/>
        <v>2.6218407323481929</v>
      </c>
      <c r="J9" s="16">
        <f t="shared" si="1"/>
        <v>758.67910532747635</v>
      </c>
      <c r="K9" s="16">
        <f t="shared" si="2"/>
        <v>0.53615907074027536</v>
      </c>
      <c r="L9" s="16">
        <f t="shared" si="3"/>
        <v>0.49215471305194802</v>
      </c>
      <c r="M9" s="18">
        <f t="shared" si="4"/>
        <v>28.198387925348712</v>
      </c>
      <c r="O9" s="16"/>
      <c r="P9" s="16"/>
      <c r="Q9" s="16"/>
    </row>
    <row r="10" spans="1:17" x14ac:dyDescent="0.25">
      <c r="A10" s="8">
        <v>9</v>
      </c>
      <c r="B10" s="16" t="s">
        <v>11</v>
      </c>
      <c r="C10" s="23">
        <f>VLOOKUP(B10,[1]Image_Summary!B$1:N$9,13)</f>
        <v>176.33799438416</v>
      </c>
      <c r="D10" s="21">
        <v>1493.4415354369426</v>
      </c>
      <c r="E10" s="21">
        <v>2168.2119999484062</v>
      </c>
      <c r="F10" s="21">
        <f>VLOOKUP($B10,[1]Image_info!$A:$J,6,FALSE)</f>
        <v>69.122577602299003</v>
      </c>
      <c r="G10" s="21"/>
      <c r="H10" s="16">
        <f t="shared" si="0"/>
        <v>1.2064165666254052</v>
      </c>
      <c r="I10" s="16">
        <f t="shared" si="5"/>
        <v>2.6218407323481929</v>
      </c>
      <c r="J10" s="16">
        <f t="shared" si="1"/>
        <v>826.98082045834099</v>
      </c>
      <c r="K10" s="16">
        <f t="shared" si="2"/>
        <v>0.55374167708305211</v>
      </c>
      <c r="L10" s="16">
        <f t="shared" si="3"/>
        <v>0.50571136017503826</v>
      </c>
      <c r="M10" s="18">
        <f t="shared" si="4"/>
        <v>28.975126589849953</v>
      </c>
      <c r="O10" s="16"/>
      <c r="P10" s="16"/>
      <c r="Q10" s="16"/>
    </row>
    <row r="11" spans="1:17" x14ac:dyDescent="0.25">
      <c r="A11" s="9">
        <v>10</v>
      </c>
      <c r="B11" s="10" t="s">
        <v>11</v>
      </c>
      <c r="C11" s="15">
        <f>VLOOKUP(B11,[1]Image_Summary!B$1:N$9,13)</f>
        <v>176.33799438416</v>
      </c>
      <c r="D11" s="11">
        <v>1641.8716918940033</v>
      </c>
      <c r="E11" s="11">
        <v>2005.6084685481073</v>
      </c>
      <c r="F11" s="11">
        <f>VLOOKUP($B11,[1]Image_info!$A:$J,6,FALSE)</f>
        <v>69.122577602299003</v>
      </c>
      <c r="G11" s="11"/>
      <c r="H11" s="10">
        <f t="shared" si="0"/>
        <v>1.2064165666254052</v>
      </c>
      <c r="I11" s="10">
        <f t="shared" si="5"/>
        <v>2.6218407323481929</v>
      </c>
      <c r="J11" s="10">
        <f t="shared" si="1"/>
        <v>764.9619764476804</v>
      </c>
      <c r="K11" s="10">
        <f t="shared" si="2"/>
        <v>0.46590849956445024</v>
      </c>
      <c r="L11" s="10">
        <f t="shared" si="3"/>
        <v>0.43600439648286327</v>
      </c>
      <c r="M11" s="12">
        <f t="shared" si="4"/>
        <v>24.98121176761666</v>
      </c>
      <c r="O11" s="16"/>
      <c r="P11" s="16"/>
      <c r="Q11" s="16"/>
    </row>
    <row r="12" spans="1:17" x14ac:dyDescent="0.25">
      <c r="A12" s="8">
        <v>1</v>
      </c>
      <c r="B12" s="16" t="s">
        <v>12</v>
      </c>
      <c r="C12" s="4">
        <f>VLOOKUP(B12,[1]Image_Summary!B$1:N$9,13)</f>
        <v>196.71768196300999</v>
      </c>
      <c r="D12" s="21">
        <v>1465.9483153579004</v>
      </c>
      <c r="E12" s="21">
        <v>2154.044112649427</v>
      </c>
      <c r="F12" s="21">
        <f>VLOOKUP($B12,[1]Image_info!$A:$J,6,FALSE)</f>
        <v>67.934375927293999</v>
      </c>
      <c r="G12" s="21"/>
      <c r="H12" s="16">
        <f t="shared" si="0"/>
        <v>1.1856785352188561</v>
      </c>
      <c r="I12" s="16">
        <f t="shared" si="5"/>
        <v>2.4669480514373476</v>
      </c>
      <c r="J12" s="16">
        <f t="shared" si="1"/>
        <v>873.16152093044298</v>
      </c>
      <c r="K12" s="16">
        <f t="shared" si="2"/>
        <v>0.59562913083826363</v>
      </c>
      <c r="L12" s="16">
        <f t="shared" si="3"/>
        <v>0.53719942764969575</v>
      </c>
      <c r="M12" s="18">
        <f t="shared" si="4"/>
        <v>30.779259961170986</v>
      </c>
      <c r="O12" s="16"/>
      <c r="P12" s="16"/>
      <c r="Q12" s="16"/>
    </row>
    <row r="13" spans="1:17" x14ac:dyDescent="0.25">
      <c r="A13" s="8">
        <v>2</v>
      </c>
      <c r="B13" t="s">
        <v>12</v>
      </c>
      <c r="C13" s="4">
        <f>VLOOKUP(B13,[1]Image_Summary!B$1:N$9,13)</f>
        <v>196.71768196300999</v>
      </c>
      <c r="D13" s="1">
        <v>1589.8580040537258</v>
      </c>
      <c r="E13" s="1">
        <v>1959.0974091681262</v>
      </c>
      <c r="F13" s="1">
        <f>VLOOKUP($B13,[1]Image_info!$A:$J,6,FALSE)</f>
        <v>67.934375927293999</v>
      </c>
      <c r="G13" s="1"/>
      <c r="H13">
        <f t="shared" si="0"/>
        <v>1.1856785352188561</v>
      </c>
      <c r="I13">
        <f t="shared" si="5"/>
        <v>2.4669480514373476</v>
      </c>
      <c r="J13">
        <f t="shared" si="1"/>
        <v>794.13808816390508</v>
      </c>
      <c r="K13">
        <f t="shared" si="2"/>
        <v>0.49950252547023621</v>
      </c>
      <c r="L13">
        <f t="shared" si="3"/>
        <v>0.46324955018836694</v>
      </c>
      <c r="M13" s="6">
        <f t="shared" si="4"/>
        <v>26.542244087127237</v>
      </c>
      <c r="O13" s="16"/>
      <c r="P13" s="16"/>
      <c r="Q13" s="16"/>
    </row>
    <row r="14" spans="1:17" x14ac:dyDescent="0.25">
      <c r="A14" s="8">
        <v>3</v>
      </c>
      <c r="B14" t="s">
        <v>12</v>
      </c>
      <c r="C14" s="4">
        <f>VLOOKUP(B14,[1]Image_Summary!B$1:N$9,13)</f>
        <v>196.71768196300999</v>
      </c>
      <c r="D14" s="1">
        <v>1722.7631219491834</v>
      </c>
      <c r="E14" s="1">
        <v>1798.9088648820612</v>
      </c>
      <c r="F14" s="1">
        <f>VLOOKUP($B14,[1]Image_info!$A:$J,6,FALSE)</f>
        <v>67.934375927293999</v>
      </c>
      <c r="G14" s="1"/>
      <c r="H14">
        <f t="shared" si="0"/>
        <v>1.1856785352188561</v>
      </c>
      <c r="I14">
        <f t="shared" si="5"/>
        <v>2.4669480514373476</v>
      </c>
      <c r="J14">
        <f t="shared" si="1"/>
        <v>729.20419375427923</v>
      </c>
      <c r="K14">
        <f t="shared" si="2"/>
        <v>0.42327594807650443</v>
      </c>
      <c r="L14">
        <f t="shared" si="3"/>
        <v>0.40040945413599927</v>
      </c>
      <c r="M14" s="6">
        <f t="shared" si="4"/>
        <v>22.941771799129864</v>
      </c>
      <c r="O14" s="16"/>
      <c r="P14" s="16"/>
      <c r="Q14" s="16"/>
    </row>
    <row r="15" spans="1:17" x14ac:dyDescent="0.25">
      <c r="A15" s="8">
        <v>4</v>
      </c>
      <c r="B15" t="s">
        <v>12</v>
      </c>
      <c r="C15" s="4">
        <f>VLOOKUP(B15,[1]Image_Summary!B$1:N$9,13)</f>
        <v>196.71768196300999</v>
      </c>
      <c r="D15" s="1">
        <v>1642.2494395139624</v>
      </c>
      <c r="E15" s="1">
        <v>2222.5437520543942</v>
      </c>
      <c r="F15" s="1">
        <f>VLOOKUP($B15,[1]Image_info!$A:$J,6,FALSE)</f>
        <v>67.934375927293999</v>
      </c>
      <c r="G15" s="1"/>
      <c r="H15">
        <f t="shared" si="0"/>
        <v>1.1856785352188561</v>
      </c>
      <c r="I15">
        <f t="shared" si="5"/>
        <v>2.4669480514373476</v>
      </c>
      <c r="J15">
        <f t="shared" si="1"/>
        <v>900.92847750054841</v>
      </c>
      <c r="K15">
        <f t="shared" si="2"/>
        <v>0.5485941756613939</v>
      </c>
      <c r="L15">
        <f t="shared" si="3"/>
        <v>0.50176324253840265</v>
      </c>
      <c r="M15" s="6">
        <f t="shared" si="4"/>
        <v>28.748916112249567</v>
      </c>
      <c r="O15" s="16"/>
      <c r="P15" s="16"/>
      <c r="Q15" s="16"/>
    </row>
    <row r="16" spans="1:17" x14ac:dyDescent="0.25">
      <c r="A16" s="8">
        <v>5</v>
      </c>
      <c r="B16" t="s">
        <v>12</v>
      </c>
      <c r="C16" s="4">
        <f>VLOOKUP(B16,[1]Image_Summary!B$1:N$9,13)</f>
        <v>196.71768196300999</v>
      </c>
      <c r="D16" s="1">
        <v>1359.3903142944382</v>
      </c>
      <c r="E16" s="1">
        <v>1799.9786904609657</v>
      </c>
      <c r="F16" s="1">
        <f>VLOOKUP($B16,[1]Image_info!$A:$J,6,FALSE)</f>
        <v>67.934375927293999</v>
      </c>
      <c r="G16" s="1"/>
      <c r="H16">
        <f t="shared" si="0"/>
        <v>1.1856785352188561</v>
      </c>
      <c r="I16">
        <f t="shared" si="5"/>
        <v>2.4669480514373476</v>
      </c>
      <c r="J16">
        <f t="shared" si="1"/>
        <v>729.63785735667295</v>
      </c>
      <c r="K16">
        <f t="shared" si="2"/>
        <v>0.53673904373474624</v>
      </c>
      <c r="L16">
        <f t="shared" si="3"/>
        <v>0.49260508041132706</v>
      </c>
      <c r="M16" s="6">
        <f t="shared" si="4"/>
        <v>28.224192074271581</v>
      </c>
      <c r="O16" s="16"/>
      <c r="P16" s="16"/>
      <c r="Q16" s="16"/>
    </row>
    <row r="17" spans="1:17" x14ac:dyDescent="0.25">
      <c r="A17" s="8">
        <v>6</v>
      </c>
      <c r="B17" t="s">
        <v>12</v>
      </c>
      <c r="C17" s="4">
        <f>VLOOKUP(B17,[1]Image_Summary!B$1:N$9,13)</f>
        <v>196.71768196300999</v>
      </c>
      <c r="D17" s="1">
        <v>1677.5178815052423</v>
      </c>
      <c r="E17" s="1">
        <v>1980.2189529769225</v>
      </c>
      <c r="F17" s="1">
        <f>VLOOKUP($B17,[1]Image_info!$A:$J,6,FALSE)</f>
        <v>67.934375927293999</v>
      </c>
      <c r="G17" s="1"/>
      <c r="H17">
        <f t="shared" si="0"/>
        <v>1.1856785352188561</v>
      </c>
      <c r="I17">
        <f t="shared" si="5"/>
        <v>2.4669480514373476</v>
      </c>
      <c r="J17">
        <f t="shared" si="1"/>
        <v>802.69989950666525</v>
      </c>
      <c r="K17">
        <f t="shared" si="2"/>
        <v>0.47850452645333352</v>
      </c>
      <c r="L17">
        <f t="shared" si="3"/>
        <v>0.44630382935738816</v>
      </c>
      <c r="M17" s="6">
        <f t="shared" si="4"/>
        <v>25.571325802705228</v>
      </c>
      <c r="O17" s="16"/>
      <c r="P17" s="16"/>
      <c r="Q17" s="16"/>
    </row>
    <row r="18" spans="1:17" x14ac:dyDescent="0.25">
      <c r="A18" s="8">
        <v>7</v>
      </c>
      <c r="B18" t="s">
        <v>12</v>
      </c>
      <c r="C18" s="4">
        <f>VLOOKUP(B18,[1]Image_Summary!B$1:N$9,13)</f>
        <v>196.71768196300999</v>
      </c>
      <c r="D18" s="1">
        <v>1709.1717750951898</v>
      </c>
      <c r="E18" s="1">
        <v>2125.2261672990508</v>
      </c>
      <c r="F18" s="1">
        <f>VLOOKUP($B18,[1]Image_info!$A:$J,6,FALSE)</f>
        <v>67.934375927293999</v>
      </c>
      <c r="G18" s="1"/>
      <c r="H18">
        <f t="shared" si="0"/>
        <v>1.1856785352188561</v>
      </c>
      <c r="I18">
        <f t="shared" si="5"/>
        <v>2.4669480514373476</v>
      </c>
      <c r="J18">
        <f t="shared" si="1"/>
        <v>861.47990269223737</v>
      </c>
      <c r="K18">
        <f t="shared" si="2"/>
        <v>0.50403354141760182</v>
      </c>
      <c r="L18">
        <f t="shared" si="3"/>
        <v>0.46686923314948681</v>
      </c>
      <c r="M18" s="6">
        <f t="shared" si="4"/>
        <v>26.749636643974821</v>
      </c>
      <c r="O18" s="16"/>
      <c r="P18" s="16"/>
      <c r="Q18" s="16"/>
    </row>
    <row r="19" spans="1:17" x14ac:dyDescent="0.25">
      <c r="A19" s="8">
        <v>8</v>
      </c>
      <c r="B19" t="s">
        <v>12</v>
      </c>
      <c r="C19" s="4">
        <f>VLOOKUP(B19,[1]Image_Summary!B$1:N$9,13)</f>
        <v>196.71768196300999</v>
      </c>
      <c r="D19" s="1">
        <v>1467.14864691253</v>
      </c>
      <c r="E19" s="1">
        <v>2284.1418988679507</v>
      </c>
      <c r="F19" s="1">
        <f>VLOOKUP($B19,[1]Image_info!$A:$J,6,FALSE)</f>
        <v>67.934375927293999</v>
      </c>
      <c r="G19" s="1"/>
      <c r="H19">
        <f t="shared" si="0"/>
        <v>1.1856785352188561</v>
      </c>
      <c r="I19">
        <f t="shared" si="5"/>
        <v>2.4669480514373476</v>
      </c>
      <c r="J19">
        <f t="shared" si="1"/>
        <v>925.89785080278182</v>
      </c>
      <c r="K19">
        <f t="shared" si="2"/>
        <v>0.63108659967839165</v>
      </c>
      <c r="L19">
        <f t="shared" si="3"/>
        <v>0.56296422777632582</v>
      </c>
      <c r="M19" s="6">
        <f t="shared" si="4"/>
        <v>32.255474268425019</v>
      </c>
      <c r="O19" s="16"/>
      <c r="P19" s="16"/>
      <c r="Q19" s="16"/>
    </row>
    <row r="20" spans="1:17" x14ac:dyDescent="0.25">
      <c r="A20" s="8">
        <v>9</v>
      </c>
      <c r="B20" t="s">
        <v>12</v>
      </c>
      <c r="C20" s="4">
        <f>VLOOKUP(B20,[1]Image_Summary!B$1:N$9,13)</f>
        <v>196.71768196300999</v>
      </c>
      <c r="D20" s="1">
        <v>1514.206591696646</v>
      </c>
      <c r="E20" s="1">
        <v>2032.6000951676999</v>
      </c>
      <c r="F20" s="1">
        <f>VLOOKUP($B20,[1]Image_info!$A:$J,6,FALSE)</f>
        <v>67.934375927293999</v>
      </c>
      <c r="G20" s="1"/>
      <c r="H20">
        <f t="shared" si="0"/>
        <v>1.1856785352188561</v>
      </c>
      <c r="I20">
        <f t="shared" si="5"/>
        <v>2.4669480514373476</v>
      </c>
      <c r="J20">
        <f t="shared" si="1"/>
        <v>823.93307551953581</v>
      </c>
      <c r="K20">
        <f t="shared" si="2"/>
        <v>0.54413517946473278</v>
      </c>
      <c r="L20">
        <f t="shared" si="3"/>
        <v>0.49832932153355108</v>
      </c>
      <c r="M20" s="6">
        <f t="shared" si="4"/>
        <v>28.552166931490248</v>
      </c>
      <c r="O20" s="16"/>
      <c r="P20" s="16"/>
      <c r="Q20" s="16"/>
    </row>
    <row r="21" spans="1:17" x14ac:dyDescent="0.25">
      <c r="A21" s="9">
        <v>10</v>
      </c>
      <c r="B21" s="10" t="s">
        <v>12</v>
      </c>
      <c r="C21" s="15">
        <f>VLOOKUP(B21,[1]Image_Summary!B$1:N$9,13)</f>
        <v>196.71768196300999</v>
      </c>
      <c r="D21" s="11">
        <v>1597.6137791104766</v>
      </c>
      <c r="E21" s="11">
        <v>1991.2572909769033</v>
      </c>
      <c r="F21" s="11">
        <f>VLOOKUP($B21,[1]Image_info!$A:$J,6,FALSE)</f>
        <v>67.934375927293999</v>
      </c>
      <c r="G21" s="11"/>
      <c r="H21" s="10">
        <f t="shared" si="0"/>
        <v>1.1856785352188561</v>
      </c>
      <c r="I21" s="10">
        <f t="shared" si="5"/>
        <v>2.4669480514373476</v>
      </c>
      <c r="J21" s="10">
        <f t="shared" si="1"/>
        <v>807.1743909713515</v>
      </c>
      <c r="K21" s="10">
        <f t="shared" si="2"/>
        <v>0.50523749952931185</v>
      </c>
      <c r="L21" s="10">
        <f t="shared" si="3"/>
        <v>0.46782882456110397</v>
      </c>
      <c r="M21" s="12">
        <f t="shared" si="4"/>
        <v>26.804617181917486</v>
      </c>
    </row>
    <row r="24" spans="1:17" ht="15.75" thickBot="1" x14ac:dyDescent="0.3"/>
    <row r="25" spans="1:17" x14ac:dyDescent="0.25">
      <c r="A25" s="7" t="s">
        <v>28</v>
      </c>
      <c r="B25" s="7" t="s">
        <v>11</v>
      </c>
      <c r="C25" s="3" t="s">
        <v>12</v>
      </c>
      <c r="N25" s="1"/>
    </row>
    <row r="26" spans="1:17" x14ac:dyDescent="0.25">
      <c r="A26" t="s">
        <v>13</v>
      </c>
      <c r="B26">
        <v>27.783916006185233</v>
      </c>
      <c r="C26">
        <v>27.716960486246201</v>
      </c>
      <c r="N26" s="1"/>
    </row>
    <row r="27" spans="1:17" x14ac:dyDescent="0.25">
      <c r="A27" t="s">
        <v>14</v>
      </c>
      <c r="B27">
        <v>0.81329338824056951</v>
      </c>
      <c r="C27">
        <v>0.83366520765683716</v>
      </c>
      <c r="N27" s="1"/>
    </row>
    <row r="28" spans="1:17" x14ac:dyDescent="0.25">
      <c r="A28" t="s">
        <v>15</v>
      </c>
      <c r="B28">
        <v>27.351471196156126</v>
      </c>
      <c r="C28">
        <v>27.514404628094532</v>
      </c>
      <c r="N28" s="1"/>
    </row>
    <row r="29" spans="1:17" x14ac:dyDescent="0.25">
      <c r="A29" t="s">
        <v>16</v>
      </c>
      <c r="B29" t="e">
        <v>#N/A</v>
      </c>
      <c r="C29" t="e">
        <v>#N/A</v>
      </c>
    </row>
    <row r="30" spans="1:17" x14ac:dyDescent="0.25">
      <c r="A30" t="s">
        <v>17</v>
      </c>
      <c r="B30">
        <v>2.5718595127958017</v>
      </c>
      <c r="C30">
        <v>2.6362808622328493</v>
      </c>
    </row>
    <row r="31" spans="1:17" x14ac:dyDescent="0.25">
      <c r="A31" t="s">
        <v>18</v>
      </c>
      <c r="B31">
        <v>6.6144613535582586</v>
      </c>
      <c r="C31">
        <v>6.9499767845751759</v>
      </c>
    </row>
    <row r="32" spans="1:17" x14ac:dyDescent="0.25">
      <c r="A32" t="s">
        <v>19</v>
      </c>
      <c r="B32">
        <v>-0.83067526861718477</v>
      </c>
      <c r="C32">
        <v>0.44368403151775748</v>
      </c>
    </row>
    <row r="33" spans="1:8" x14ac:dyDescent="0.25">
      <c r="A33" t="s">
        <v>20</v>
      </c>
      <c r="B33">
        <v>0.58990607013709717</v>
      </c>
      <c r="C33">
        <v>1.489301529731245E-2</v>
      </c>
    </row>
    <row r="34" spans="1:8" x14ac:dyDescent="0.25">
      <c r="A34" t="s">
        <v>21</v>
      </c>
      <c r="B34">
        <v>7.1991952165999002</v>
      </c>
      <c r="C34">
        <v>9.3137024692951549</v>
      </c>
    </row>
    <row r="35" spans="1:8" x14ac:dyDescent="0.25">
      <c r="A35" t="s">
        <v>22</v>
      </c>
      <c r="B35">
        <v>24.900549441981614</v>
      </c>
      <c r="C35">
        <v>22.941771799129864</v>
      </c>
      <c r="E35" s="16"/>
      <c r="F35" s="19"/>
      <c r="G35" s="16"/>
      <c r="H35" s="16"/>
    </row>
    <row r="36" spans="1:8" x14ac:dyDescent="0.25">
      <c r="A36" t="s">
        <v>23</v>
      </c>
      <c r="B36">
        <v>32.099744658581514</v>
      </c>
      <c r="C36">
        <v>32.255474268425019</v>
      </c>
      <c r="E36" s="16"/>
      <c r="F36" s="20"/>
      <c r="G36" s="16"/>
      <c r="H36" s="16"/>
    </row>
    <row r="37" spans="1:8" x14ac:dyDescent="0.25">
      <c r="A37" t="s">
        <v>24</v>
      </c>
      <c r="B37">
        <v>277.83916006185234</v>
      </c>
      <c r="C37">
        <v>277.16960486246199</v>
      </c>
      <c r="E37" s="16"/>
      <c r="F37" s="20"/>
      <c r="G37" s="16"/>
      <c r="H37" s="16"/>
    </row>
    <row r="38" spans="1:8" ht="15.75" thickBot="1" x14ac:dyDescent="0.3">
      <c r="A38" s="14" t="s">
        <v>25</v>
      </c>
      <c r="B38" s="14">
        <v>10</v>
      </c>
      <c r="C38" s="14">
        <v>10</v>
      </c>
      <c r="E38" s="16"/>
      <c r="F38" s="20"/>
      <c r="G38" s="16"/>
      <c r="H38" s="16"/>
    </row>
    <row r="39" spans="1:8" x14ac:dyDescent="0.25">
      <c r="A39" t="s">
        <v>26</v>
      </c>
      <c r="B39">
        <f>B36-B26</f>
        <v>4.3158286523962808</v>
      </c>
      <c r="C39">
        <f>C36-C26</f>
        <v>4.5385137821788177</v>
      </c>
      <c r="E39" s="16"/>
      <c r="F39" s="20"/>
      <c r="G39" s="16"/>
      <c r="H39" s="16"/>
    </row>
    <row r="40" spans="1:8" x14ac:dyDescent="0.25">
      <c r="A40" t="s">
        <v>27</v>
      </c>
      <c r="B40">
        <f>B26-B35</f>
        <v>2.8833665642036195</v>
      </c>
      <c r="C40">
        <f>C26-C35</f>
        <v>4.7751886871163371</v>
      </c>
      <c r="E40" s="16"/>
      <c r="F40" s="20"/>
      <c r="G40" s="16"/>
      <c r="H40" s="16"/>
    </row>
    <row r="41" spans="1:8" x14ac:dyDescent="0.25">
      <c r="E41" s="16"/>
      <c r="F41" s="20"/>
      <c r="G41" s="16"/>
      <c r="H41" s="16"/>
    </row>
    <row r="42" spans="1:8" x14ac:dyDescent="0.25">
      <c r="E42" s="16"/>
      <c r="F42" s="20"/>
      <c r="G42" s="16"/>
      <c r="H42" s="16"/>
    </row>
    <row r="43" spans="1:8" x14ac:dyDescent="0.25">
      <c r="E43" s="16"/>
      <c r="F43" s="20"/>
      <c r="G43" s="16"/>
      <c r="H43" s="16"/>
    </row>
    <row r="44" spans="1:8" x14ac:dyDescent="0.25">
      <c r="E44" s="16"/>
      <c r="F44" s="20"/>
      <c r="G44" s="16"/>
      <c r="H44" s="16"/>
    </row>
    <row r="45" spans="1:8" x14ac:dyDescent="0.25">
      <c r="E45" s="16"/>
      <c r="F45" s="20"/>
      <c r="G45" s="16"/>
      <c r="H45" s="16"/>
    </row>
    <row r="46" spans="1:8" x14ac:dyDescent="0.25">
      <c r="E46" s="16"/>
      <c r="F46" s="20"/>
      <c r="G46" s="16"/>
      <c r="H46" s="16"/>
    </row>
    <row r="47" spans="1:8" x14ac:dyDescent="0.25">
      <c r="E47" s="16"/>
      <c r="F47" s="20"/>
      <c r="G47" s="16"/>
      <c r="H47" s="16"/>
    </row>
    <row r="48" spans="1:8" x14ac:dyDescent="0.25">
      <c r="E48" s="16"/>
      <c r="F48" s="20"/>
      <c r="G48" s="16"/>
      <c r="H48" s="16"/>
    </row>
    <row r="49" spans="5:8" x14ac:dyDescent="0.25">
      <c r="E49" s="16"/>
      <c r="F49" s="20"/>
      <c r="G49" s="16"/>
      <c r="H49" s="16"/>
    </row>
    <row r="50" spans="5:8" x14ac:dyDescent="0.25">
      <c r="E50" s="16"/>
      <c r="F50" s="20"/>
      <c r="G50" s="16"/>
      <c r="H50" s="16"/>
    </row>
    <row r="51" spans="5:8" x14ac:dyDescent="0.25">
      <c r="E51" s="16"/>
      <c r="F51" s="20"/>
      <c r="G51" s="16"/>
      <c r="H51" s="16"/>
    </row>
    <row r="52" spans="5:8" x14ac:dyDescent="0.25">
      <c r="E52" s="16"/>
      <c r="F52" s="20"/>
      <c r="G52" s="16"/>
      <c r="H52" s="16"/>
    </row>
    <row r="53" spans="5:8" x14ac:dyDescent="0.25">
      <c r="E53" s="16"/>
      <c r="F53" s="20"/>
      <c r="G53" s="16"/>
      <c r="H53" s="16"/>
    </row>
    <row r="54" spans="5:8" x14ac:dyDescent="0.25">
      <c r="E54" s="16"/>
      <c r="F54" s="20"/>
      <c r="G54" s="16"/>
      <c r="H54" s="16"/>
    </row>
    <row r="55" spans="5:8" x14ac:dyDescent="0.25">
      <c r="E55" s="16"/>
      <c r="F55" s="20"/>
      <c r="G55" s="16"/>
      <c r="H55" s="16"/>
    </row>
    <row r="56" spans="5:8" x14ac:dyDescent="0.25">
      <c r="E56" s="16"/>
      <c r="F56" s="19"/>
      <c r="G56" s="16"/>
      <c r="H56" s="16"/>
    </row>
    <row r="57" spans="5:8" x14ac:dyDescent="0.25">
      <c r="E57" s="16"/>
      <c r="F57" s="16"/>
      <c r="G57" s="16"/>
      <c r="H57" s="16"/>
    </row>
    <row r="58" spans="5:8" x14ac:dyDescent="0.25">
      <c r="E58" s="16"/>
      <c r="F58" s="16"/>
      <c r="G58" s="16"/>
      <c r="H58" s="16"/>
    </row>
    <row r="59" spans="5:8" x14ac:dyDescent="0.25">
      <c r="E59" s="16"/>
      <c r="F59" s="16"/>
      <c r="G59" s="16"/>
      <c r="H59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David.Pegg</dc:creator>
  <cp:lastModifiedBy>David.Pegg</cp:lastModifiedBy>
  <dcterms:created xsi:type="dcterms:W3CDTF">2021-04-01T10:06:51Z</dcterms:created>
  <dcterms:modified xsi:type="dcterms:W3CDTF">2021-04-01T10:37:11Z</dcterms:modified>
</cp:coreProperties>
</file>