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9"/>
  <workbookPr autoCompressPictures="0"/>
  <mc:AlternateContent xmlns:mc="http://schemas.openxmlformats.org/markup-compatibility/2006">
    <mc:Choice Requires="x15">
      <x15ac:absPath xmlns:x15ac="http://schemas.microsoft.com/office/spreadsheetml/2010/11/ac" url="/Users/dmitrikatz/Dropbox/Dmitri-Sheep-Blaine/Thesis all/_chapter source/appendices/upload to figshare/"/>
    </mc:Choice>
  </mc:AlternateContent>
  <xr:revisionPtr revIDLastSave="0" documentId="13_ncr:1_{336EE482-17BD-A648-A920-287436B8FB92}" xr6:coauthVersionLast="40" xr6:coauthVersionMax="40" xr10:uidLastSave="{00000000-0000-0000-0000-000000000000}"/>
  <bookViews>
    <workbookView xWindow="-5120" yWindow="-20780" windowWidth="35600" windowHeight="20780" tabRatio="500" xr2:uid="{00000000-000D-0000-FFFF-FFFF00000000}"/>
  </bookViews>
  <sheets>
    <sheet name="Form Responses 1" sheetId="1" r:id="rId1"/>
    <sheet name="Sheet1" sheetId="2" r:id="rId2"/>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AF21" i="1" l="1"/>
  <c r="AF31" i="1"/>
  <c r="AF117" i="1"/>
  <c r="AF121" i="1"/>
  <c r="AF8" i="1"/>
  <c r="AF11" i="1"/>
  <c r="AF12" i="1"/>
  <c r="AF15" i="1"/>
  <c r="AF3" i="1"/>
  <c r="AF4" i="1"/>
  <c r="AF5" i="1"/>
  <c r="AF6" i="1"/>
  <c r="AF7" i="1"/>
  <c r="AF9" i="1"/>
  <c r="AF10" i="1"/>
  <c r="AF13" i="1"/>
  <c r="AF14" i="1"/>
  <c r="AF16" i="1"/>
  <c r="AF17" i="1"/>
  <c r="AF18" i="1"/>
  <c r="AF19" i="1"/>
  <c r="AF20" i="1"/>
  <c r="AF22" i="1"/>
  <c r="AF23" i="1"/>
  <c r="AF24" i="1"/>
  <c r="AF25" i="1"/>
  <c r="AF26" i="1"/>
  <c r="AF27" i="1"/>
  <c r="AF28" i="1"/>
  <c r="AF29" i="1"/>
  <c r="AF30"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8" i="1"/>
  <c r="AF119" i="1"/>
  <c r="AF120"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162" i="1"/>
  <c r="AF163" i="1"/>
  <c r="AF164" i="1"/>
  <c r="AF165" i="1"/>
  <c r="AF166" i="1"/>
  <c r="AF167" i="1"/>
  <c r="AF168" i="1"/>
  <c r="AF169" i="1"/>
  <c r="AF170" i="1"/>
  <c r="AF171" i="1"/>
  <c r="AF172" i="1"/>
  <c r="AF173" i="1"/>
  <c r="AF174" i="1"/>
  <c r="AF175" i="1"/>
  <c r="AF176" i="1"/>
  <c r="AF177" i="1"/>
  <c r="AF178" i="1"/>
  <c r="AF179" i="1"/>
  <c r="AF180" i="1"/>
  <c r="AF181" i="1"/>
  <c r="AF182" i="1"/>
  <c r="AF183" i="1"/>
  <c r="AF184" i="1"/>
  <c r="AF185" i="1"/>
  <c r="AF186" i="1"/>
  <c r="AF187" i="1"/>
  <c r="AF188" i="1"/>
  <c r="AF189" i="1"/>
  <c r="AF190" i="1"/>
  <c r="AF191" i="1"/>
  <c r="AF192" i="1"/>
  <c r="AF193" i="1"/>
  <c r="AF194" i="1"/>
  <c r="AE21" i="1"/>
  <c r="AE31" i="1"/>
  <c r="AE117" i="1"/>
  <c r="AE121" i="1"/>
  <c r="AE8" i="1"/>
  <c r="AE11" i="1"/>
  <c r="AE12" i="1"/>
  <c r="AE15" i="1"/>
  <c r="AE3" i="1"/>
  <c r="AE4" i="1"/>
  <c r="AE5" i="1"/>
  <c r="AE6" i="1"/>
  <c r="AE7" i="1"/>
  <c r="AE9" i="1"/>
  <c r="AE10" i="1"/>
  <c r="AE13" i="1"/>
  <c r="AE14" i="1"/>
  <c r="AE16" i="1"/>
  <c r="AE17" i="1"/>
  <c r="AE18" i="1"/>
  <c r="AE19" i="1"/>
  <c r="AE20" i="1"/>
  <c r="AE22" i="1"/>
  <c r="AE23" i="1"/>
  <c r="AE24" i="1"/>
  <c r="AE25" i="1"/>
  <c r="AE26" i="1"/>
  <c r="AE27" i="1"/>
  <c r="AE28" i="1"/>
  <c r="AE29" i="1"/>
  <c r="AE30"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8" i="1"/>
  <c r="AE119" i="1"/>
  <c r="AE120"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D21" i="1"/>
  <c r="AD31" i="1"/>
  <c r="AD117" i="1"/>
  <c r="AD121" i="1"/>
  <c r="AD8" i="1"/>
  <c r="AD11" i="1"/>
  <c r="AI11" i="1" s="1"/>
  <c r="AD12" i="1"/>
  <c r="AD15" i="1"/>
  <c r="AI15" i="1" s="1"/>
  <c r="AD3" i="1"/>
  <c r="AD4" i="1"/>
  <c r="AD5" i="1"/>
  <c r="AD6" i="1"/>
  <c r="AD7" i="1"/>
  <c r="AD9" i="1"/>
  <c r="AD10" i="1"/>
  <c r="AD13" i="1"/>
  <c r="AD14" i="1"/>
  <c r="AD16" i="1"/>
  <c r="AD17" i="1"/>
  <c r="AD18" i="1"/>
  <c r="AD19" i="1"/>
  <c r="AD20" i="1"/>
  <c r="AD22" i="1"/>
  <c r="AD23" i="1"/>
  <c r="AD24" i="1"/>
  <c r="AD25" i="1"/>
  <c r="AD26" i="1"/>
  <c r="AD27" i="1"/>
  <c r="AD28" i="1"/>
  <c r="AD29" i="1"/>
  <c r="AD30"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8" i="1"/>
  <c r="AD119" i="1"/>
  <c r="AD120"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2" i="1"/>
  <c r="AD193" i="1"/>
  <c r="AD194" i="1"/>
  <c r="AH31" i="1"/>
  <c r="AH53" i="1"/>
  <c r="AH79" i="1"/>
  <c r="AH91" i="1"/>
  <c r="AH121" i="1"/>
  <c r="AH3" i="1"/>
  <c r="AH4" i="1"/>
  <c r="AH5" i="1"/>
  <c r="AH6" i="1"/>
  <c r="AH7" i="1"/>
  <c r="AH8" i="1"/>
  <c r="AH9" i="1"/>
  <c r="AH10" i="1"/>
  <c r="AH11" i="1"/>
  <c r="AH12" i="1"/>
  <c r="AI12" i="1" s="1"/>
  <c r="AH13" i="1"/>
  <c r="AH14" i="1"/>
  <c r="AH15" i="1"/>
  <c r="AH16" i="1"/>
  <c r="AH17" i="1"/>
  <c r="AH18" i="1"/>
  <c r="AH19" i="1"/>
  <c r="AH20" i="1"/>
  <c r="AH21" i="1"/>
  <c r="AH22" i="1"/>
  <c r="AH23" i="1"/>
  <c r="AH24" i="1"/>
  <c r="AH25" i="1"/>
  <c r="AH26" i="1"/>
  <c r="AH27" i="1"/>
  <c r="AH28" i="1"/>
  <c r="AH29" i="1"/>
  <c r="AH30" i="1"/>
  <c r="AH32" i="1"/>
  <c r="AH33" i="1"/>
  <c r="AH34" i="1"/>
  <c r="AH35" i="1"/>
  <c r="AH36" i="1"/>
  <c r="AH37" i="1"/>
  <c r="AH38" i="1"/>
  <c r="AH39" i="1"/>
  <c r="AH40" i="1"/>
  <c r="AH41" i="1"/>
  <c r="AH42" i="1"/>
  <c r="AH43" i="1"/>
  <c r="AH44" i="1"/>
  <c r="AH45" i="1"/>
  <c r="AH46" i="1"/>
  <c r="AH47" i="1"/>
  <c r="AH48" i="1"/>
  <c r="AH49" i="1"/>
  <c r="AH50" i="1"/>
  <c r="AH51" i="1"/>
  <c r="AH52"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80" i="1"/>
  <c r="AH81" i="1"/>
  <c r="AH82" i="1"/>
  <c r="AH83" i="1"/>
  <c r="AH84" i="1"/>
  <c r="AH85" i="1"/>
  <c r="AH86" i="1"/>
  <c r="AH87" i="1"/>
  <c r="AH88" i="1"/>
  <c r="AH89" i="1"/>
  <c r="AH90" i="1"/>
  <c r="AH92" i="1"/>
  <c r="AH93" i="1"/>
  <c r="AH94" i="1"/>
  <c r="AH95" i="1"/>
  <c r="AH96" i="1"/>
  <c r="AH97" i="1"/>
  <c r="AH98" i="1"/>
  <c r="AH99" i="1"/>
  <c r="AH100" i="1"/>
  <c r="AH101" i="1"/>
  <c r="AH102" i="1"/>
  <c r="AH103" i="1"/>
  <c r="AH104" i="1"/>
  <c r="AH105" i="1"/>
  <c r="AH106" i="1"/>
  <c r="AH107" i="1"/>
  <c r="AH108" i="1"/>
  <c r="AH109" i="1"/>
  <c r="AH110" i="1"/>
  <c r="AH111" i="1"/>
  <c r="AH112" i="1"/>
  <c r="AH113" i="1"/>
  <c r="AH114" i="1"/>
  <c r="AH115" i="1"/>
  <c r="AH116" i="1"/>
  <c r="AH117" i="1"/>
  <c r="AH118" i="1"/>
  <c r="AH119" i="1"/>
  <c r="AH120" i="1"/>
  <c r="AH122" i="1"/>
  <c r="AH123" i="1"/>
  <c r="AH124" i="1"/>
  <c r="AH125" i="1"/>
  <c r="AH126" i="1"/>
  <c r="AH127" i="1"/>
  <c r="AH128" i="1"/>
  <c r="AH129" i="1"/>
  <c r="AH130" i="1"/>
  <c r="AH131" i="1"/>
  <c r="AH132" i="1"/>
  <c r="AH133" i="1"/>
  <c r="AH134" i="1"/>
  <c r="AH135" i="1"/>
  <c r="AH136" i="1"/>
  <c r="AH137" i="1"/>
  <c r="AH138" i="1"/>
  <c r="AH139" i="1"/>
  <c r="AH140" i="1"/>
  <c r="AH141" i="1"/>
  <c r="AH142" i="1"/>
  <c r="AH143" i="1"/>
  <c r="AH144" i="1"/>
  <c r="AH145" i="1"/>
  <c r="AH146" i="1"/>
  <c r="AH147" i="1"/>
  <c r="AH148" i="1"/>
  <c r="AH149" i="1"/>
  <c r="AH150" i="1"/>
  <c r="AH151" i="1"/>
  <c r="AH152" i="1"/>
  <c r="AH153" i="1"/>
  <c r="AH154" i="1"/>
  <c r="AH155" i="1"/>
  <c r="AH156" i="1"/>
  <c r="AH157" i="1"/>
  <c r="AH158" i="1"/>
  <c r="AH159" i="1"/>
  <c r="AH160" i="1"/>
  <c r="AH161" i="1"/>
  <c r="AH162"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G31" i="1"/>
  <c r="AG53" i="1"/>
  <c r="AG79" i="1"/>
  <c r="AG91" i="1"/>
  <c r="AG121" i="1"/>
  <c r="AG3" i="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2" i="1"/>
  <c r="AG33" i="1"/>
  <c r="AG34" i="1"/>
  <c r="AG35" i="1"/>
  <c r="AG36" i="1"/>
  <c r="AG37" i="1"/>
  <c r="AG38" i="1"/>
  <c r="AG39" i="1"/>
  <c r="AG40" i="1"/>
  <c r="AG41" i="1"/>
  <c r="AG42" i="1"/>
  <c r="AG43" i="1"/>
  <c r="AG44" i="1"/>
  <c r="AG45" i="1"/>
  <c r="AG46" i="1"/>
  <c r="AG47" i="1"/>
  <c r="AG48" i="1"/>
  <c r="AG49" i="1"/>
  <c r="AG50" i="1"/>
  <c r="AG51" i="1"/>
  <c r="AG52"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80" i="1"/>
  <c r="AG81" i="1"/>
  <c r="AG82" i="1"/>
  <c r="AG83" i="1"/>
  <c r="AG84" i="1"/>
  <c r="AG85" i="1"/>
  <c r="AG86" i="1"/>
  <c r="AG87" i="1"/>
  <c r="AG88" i="1"/>
  <c r="AG89" i="1"/>
  <c r="AG90"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162" i="1"/>
  <c r="AG163" i="1"/>
  <c r="AG164"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D198" i="1"/>
  <c r="AC199" i="1"/>
  <c r="I199" i="1"/>
  <c r="K199" i="1"/>
  <c r="M199" i="1"/>
  <c r="O199" i="1"/>
  <c r="Q199" i="1"/>
  <c r="S199" i="1"/>
  <c r="U199" i="1"/>
  <c r="W199" i="1"/>
  <c r="Y199" i="1"/>
  <c r="AA199" i="1"/>
  <c r="AC200" i="1"/>
  <c r="I200" i="1"/>
  <c r="K200" i="1"/>
  <c r="M200" i="1"/>
  <c r="O200" i="1"/>
  <c r="Q200" i="1"/>
  <c r="S200" i="1"/>
  <c r="U200" i="1"/>
  <c r="W200" i="1"/>
  <c r="Y200" i="1"/>
  <c r="AA200" i="1"/>
  <c r="AC201" i="1"/>
  <c r="I201" i="1"/>
  <c r="K201" i="1"/>
  <c r="M201" i="1"/>
  <c r="O201" i="1"/>
  <c r="Q201" i="1"/>
  <c r="S201" i="1"/>
  <c r="U201" i="1"/>
  <c r="W201" i="1"/>
  <c r="Y201" i="1"/>
  <c r="AA201" i="1"/>
  <c r="AC202" i="1"/>
  <c r="I202" i="1"/>
  <c r="K202" i="1"/>
  <c r="M202" i="1"/>
  <c r="O202" i="1"/>
  <c r="Q202" i="1"/>
  <c r="S202" i="1"/>
  <c r="U202" i="1"/>
  <c r="W202" i="1"/>
  <c r="Y202" i="1"/>
  <c r="AA202" i="1"/>
  <c r="AC203" i="1"/>
  <c r="I203" i="1"/>
  <c r="K203" i="1"/>
  <c r="M203" i="1"/>
  <c r="O203" i="1"/>
  <c r="Q203" i="1"/>
  <c r="S203" i="1"/>
  <c r="U203" i="1"/>
  <c r="W203" i="1"/>
  <c r="Y203" i="1"/>
  <c r="AA203" i="1"/>
  <c r="AC204" i="1"/>
  <c r="AJ195" i="1"/>
  <c r="F269" i="1"/>
  <c r="F268" i="1"/>
  <c r="F267" i="1"/>
  <c r="F266" i="1"/>
  <c r="F265" i="1"/>
  <c r="F264" i="1"/>
  <c r="F263" i="1"/>
  <c r="F254" i="1"/>
  <c r="F255" i="1"/>
  <c r="F256" i="1"/>
  <c r="F257" i="1"/>
  <c r="F261" i="1" s="1"/>
  <c r="F258" i="1"/>
  <c r="F259" i="1"/>
  <c r="F260" i="1"/>
  <c r="F241" i="1"/>
  <c r="F233" i="1"/>
  <c r="F234" i="1"/>
  <c r="F242" i="1"/>
  <c r="F243" i="1"/>
  <c r="F244" i="1"/>
  <c r="F245" i="1"/>
  <c r="F246" i="1"/>
  <c r="F247" i="1"/>
  <c r="F248" i="1"/>
  <c r="F249" i="1"/>
  <c r="F250" i="1"/>
  <c r="F216" i="1"/>
  <c r="F235" i="1"/>
  <c r="F236" i="1"/>
  <c r="F237" i="1"/>
  <c r="F238" i="1"/>
  <c r="F227" i="1"/>
  <c r="F221" i="1"/>
  <c r="F222" i="1"/>
  <c r="F223" i="1"/>
  <c r="F224" i="1"/>
  <c r="F225" i="1"/>
  <c r="F226" i="1"/>
  <c r="F228" i="1"/>
  <c r="F229" i="1"/>
  <c r="AI3" i="1"/>
  <c r="AI4" i="1"/>
  <c r="AI5" i="1"/>
  <c r="AI6" i="1"/>
  <c r="AI7" i="1"/>
  <c r="AI8" i="1"/>
  <c r="AI9" i="1"/>
  <c r="AI10" i="1"/>
  <c r="AI17" i="1"/>
  <c r="AI18" i="1"/>
  <c r="AI19" i="1"/>
  <c r="AI20" i="1"/>
  <c r="AI21" i="1"/>
  <c r="AI22" i="1"/>
  <c r="AI23" i="1"/>
  <c r="AI24" i="1"/>
  <c r="AI25" i="1"/>
  <c r="AI26" i="1"/>
  <c r="AI27" i="1"/>
  <c r="AI28" i="1"/>
  <c r="AI29" i="1"/>
  <c r="AI30" i="1"/>
  <c r="AI31" i="1"/>
  <c r="AI32" i="1"/>
  <c r="AI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95" i="1"/>
  <c r="AI96"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120" i="1"/>
  <c r="AI121" i="1"/>
  <c r="AI122" i="1"/>
  <c r="AI123" i="1"/>
  <c r="AI124" i="1"/>
  <c r="AI125" i="1"/>
  <c r="AI126" i="1"/>
  <c r="AI127" i="1"/>
  <c r="AI128" i="1"/>
  <c r="AI129" i="1"/>
  <c r="AI130" i="1"/>
  <c r="AI131" i="1"/>
  <c r="AI132" i="1"/>
  <c r="AI133" i="1"/>
  <c r="AI134" i="1"/>
  <c r="AI135" i="1"/>
  <c r="AI136" i="1"/>
  <c r="AI137" i="1"/>
  <c r="AI138" i="1"/>
  <c r="AI139" i="1"/>
  <c r="AI140" i="1"/>
  <c r="AI141" i="1"/>
  <c r="AI142" i="1"/>
  <c r="AI143" i="1"/>
  <c r="AI144" i="1"/>
  <c r="AI145" i="1"/>
  <c r="AI146" i="1"/>
  <c r="AI147" i="1"/>
  <c r="AI148" i="1"/>
  <c r="AI149" i="1"/>
  <c r="AI150" i="1"/>
  <c r="AI151" i="1"/>
  <c r="AI152" i="1"/>
  <c r="AI153" i="1"/>
  <c r="AI154" i="1"/>
  <c r="AI155" i="1"/>
  <c r="AI156" i="1"/>
  <c r="AI157" i="1"/>
  <c r="AI158" i="1"/>
  <c r="AI159" i="1"/>
  <c r="AI160" i="1"/>
  <c r="AI161" i="1"/>
  <c r="AI162" i="1"/>
  <c r="AI163" i="1"/>
  <c r="AI164" i="1"/>
  <c r="AI165" i="1"/>
  <c r="AI166" i="1"/>
  <c r="AI167" i="1"/>
  <c r="AI168" i="1"/>
  <c r="AI169" i="1"/>
  <c r="AI170" i="1"/>
  <c r="AI171" i="1"/>
  <c r="AI172" i="1"/>
  <c r="AI173" i="1"/>
  <c r="AI174" i="1"/>
  <c r="AI175" i="1"/>
  <c r="AI176" i="1"/>
  <c r="AI177" i="1"/>
  <c r="AI178" i="1"/>
  <c r="AI179" i="1"/>
  <c r="AI180" i="1"/>
  <c r="AI181" i="1"/>
  <c r="AI182" i="1"/>
  <c r="AI183" i="1"/>
  <c r="AI184" i="1"/>
  <c r="AI185" i="1"/>
  <c r="AI186" i="1"/>
  <c r="AI187" i="1"/>
  <c r="AI188" i="1"/>
  <c r="AI189" i="1"/>
  <c r="AI190" i="1"/>
  <c r="AI191" i="1"/>
  <c r="AI192" i="1"/>
  <c r="AI193" i="1"/>
  <c r="AI194" i="1"/>
  <c r="I204" i="1"/>
  <c r="K204" i="1"/>
  <c r="M204" i="1"/>
  <c r="O204" i="1"/>
  <c r="Q204" i="1"/>
  <c r="S204" i="1"/>
  <c r="U204" i="1"/>
  <c r="W204" i="1"/>
  <c r="Y204" i="1"/>
  <c r="AA204" i="1"/>
  <c r="AI16" i="1" l="1"/>
  <c r="AI14" i="1"/>
  <c r="AI13" i="1"/>
  <c r="AF195" i="1"/>
  <c r="AK195" i="1"/>
  <c r="AE195" i="1"/>
  <c r="AD195" i="1"/>
  <c r="AG195" i="1"/>
  <c r="F218" i="1"/>
  <c r="F230" i="1"/>
  <c r="AD203" i="1"/>
  <c r="AD199" i="1"/>
  <c r="AD204" i="1" s="1"/>
  <c r="F251" i="1"/>
  <c r="F270" i="1"/>
  <c r="AD200" i="1"/>
  <c r="AD201" i="1"/>
  <c r="AD202" i="1"/>
  <c r="AH19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V154" authorId="0" shapeId="0" xr:uid="{00000000-0006-0000-0000-000001000000}">
      <text>
        <r>
          <rPr>
            <sz val="10"/>
            <color rgb="FF000000"/>
            <rFont val="Arial"/>
          </rPr>
          <t>Responder updated this value.</t>
        </r>
      </text>
    </comment>
    <comment ref="Z154" authorId="0" shapeId="0" xr:uid="{00000000-0006-0000-0000-000002000000}">
      <text>
        <r>
          <rPr>
            <sz val="10"/>
            <color rgb="FF000000"/>
            <rFont val="Arial"/>
          </rPr>
          <t>Responder updated this value.</t>
        </r>
      </text>
    </comment>
    <comment ref="E180" authorId="0" shapeId="0" xr:uid="{00000000-0006-0000-0000-000003000000}">
      <text>
        <r>
          <rPr>
            <sz val="10"/>
            <color rgb="FF000000"/>
            <rFont val="Arial"/>
          </rPr>
          <t>Responder updated this value.</t>
        </r>
      </text>
    </comment>
    <comment ref="G180" authorId="0" shapeId="0" xr:uid="{00000000-0006-0000-0000-000004000000}">
      <text>
        <r>
          <rPr>
            <sz val="10"/>
            <color rgb="FF000000"/>
            <rFont val="Arial"/>
          </rPr>
          <t>Responder updated this value.</t>
        </r>
      </text>
    </comment>
    <comment ref="L180" authorId="0" shapeId="0" xr:uid="{00000000-0006-0000-0000-000005000000}">
      <text>
        <r>
          <rPr>
            <sz val="10"/>
            <color rgb="FF000000"/>
            <rFont val="Arial"/>
          </rPr>
          <t>Responder updated this value.</t>
        </r>
      </text>
    </comment>
    <comment ref="R180" authorId="0" shapeId="0" xr:uid="{00000000-0006-0000-0000-000006000000}">
      <text>
        <r>
          <rPr>
            <sz val="10"/>
            <color rgb="FF000000"/>
            <rFont val="Arial"/>
          </rPr>
          <t>Responder updated this value.</t>
        </r>
      </text>
    </comment>
    <comment ref="V180" authorId="0" shapeId="0" xr:uid="{00000000-0006-0000-0000-000007000000}">
      <text>
        <r>
          <rPr>
            <sz val="10"/>
            <color rgb="FF000000"/>
            <rFont val="Arial"/>
          </rPr>
          <t>Responder updated this value.</t>
        </r>
      </text>
    </comment>
  </commentList>
</comments>
</file>

<file path=xl/sharedStrings.xml><?xml version="1.0" encoding="utf-8"?>
<sst xmlns="http://schemas.openxmlformats.org/spreadsheetml/2006/main" count="3591" uniqueCount="2453">
  <si>
    <t>Participant</t>
  </si>
  <si>
    <t>01. Age</t>
  </si>
  <si>
    <t>02. Gender</t>
  </si>
  <si>
    <t>03. Time since Diagnosis</t>
  </si>
  <si>
    <t>04.  devices</t>
  </si>
  <si>
    <t>05. testing frequency</t>
  </si>
  <si>
    <t>06. boluses per day</t>
  </si>
  <si>
    <t>07. Normal BG/ response</t>
  </si>
  <si>
    <t>08. Recall surprising BG event</t>
  </si>
  <si>
    <t>08b. Treatment procedure</t>
  </si>
  <si>
    <t>09.  out of range w. obvious cause</t>
  </si>
  <si>
    <t>09b. Treatment procedure</t>
  </si>
  <si>
    <t>10. Recall out of range event w/ novel situation</t>
  </si>
  <si>
    <t>10b.Treatment procedure</t>
  </si>
  <si>
    <t>13.  current BG, report factors</t>
  </si>
  <si>
    <t>1. What is your age in years?</t>
  </si>
  <si>
    <t>2. What is your identified gender?</t>
  </si>
  <si>
    <t>3. How long has it been since you were diagnosed with T1 diabetes?</t>
  </si>
  <si>
    <t>5. How many times do you check your BG values on a normal day? (If you use a CGM or FGM note how many times you look at the display on an average day.)</t>
  </si>
  <si>
    <t>6. How many shots (boluses or manual dosage rate adjustments, if you are a pump user) do you normally make per day?</t>
  </si>
  <si>
    <t xml:space="preserve">7. Imagine that it is time for you to take an insulin dosage for a meal. You check your blood glucose level, and as you expect it is in a normal range (70-140 mg/dl or 3.9-7.8 mmol/L).  Please describe the factors you might take into consideration to determine how much insulin to take for this meal. </t>
  </si>
  <si>
    <t>8. Please try and remember a situation where you had a serious and surprising high or low blood glucose value ( e.g. despite being careful, you had an unexpected dangerously low blood sugar on an airplane).  Please describe that  specific situation, and your thought process about it. Please be as detailed as possible.</t>
  </si>
  <si>
    <t>9. Please try and remember a time that you had done something that  had caused your BG level to be out of ideal range, but you immediately understood why (e.g. eating too much cake at a birthday party). Please describe that  specific situation, and your thought process about it. Please be as detailed as possible.</t>
  </si>
  <si>
    <t>10. Please try and remember a situation  when you were in a novel or unusual situation that dramatically affected your blood glucose level (e.g. arriving in a different time zone, becoming distracted by unusual circumstances after taking a shot, miscalculating an insulin dosage, an unusual food, etc.) Please describe this specific situation, and your thought process about it. Please be as detailed as possible.</t>
  </si>
  <si>
    <t>13. Please check your blood glucose, and record the value in the space below. Describe everything that comes to your mind and what factors might have contributed to this reading.</t>
  </si>
  <si>
    <t>14. Imagine that you are going to take insulin now for a meal.  Given your current BG value, please describe what factors you would take into consideration, and the process you would use to decide on an appropriate insulin dosage.</t>
  </si>
  <si>
    <t>P004</t>
  </si>
  <si>
    <t>18-24 years old</t>
  </si>
  <si>
    <t>Male</t>
  </si>
  <si>
    <t>11-20 years</t>
  </si>
  <si>
    <t>5-7</t>
  </si>
  <si>
    <t>4-5</t>
  </si>
  <si>
    <t>Orange juice was used</t>
  </si>
  <si>
    <t xml:space="preserve">Pizza always makes my bg go berserk </t>
  </si>
  <si>
    <t>I have to correct almost double insulin to carb ratio and double bg correction</t>
  </si>
  <si>
    <t>Travelling from Costa Rica to Spain, due to the change in schedule I miscalculated a dose kf my basal insulin so I was stih higher level bg for the next day</t>
  </si>
  <si>
    <t xml:space="preserve">Corrected with humalog </t>
  </si>
  <si>
    <t>Yes, methods have changed and insulin types have as well. Before it was a very stoic process. Now there's more accessible ways to correct and a better understanding of how to do so</t>
  </si>
  <si>
    <t xml:space="preserve">110 proper diet and exercise </t>
  </si>
  <si>
    <t>Insulin to carb ratio, the bg level is fine</t>
  </si>
  <si>
    <t>P005</t>
  </si>
  <si>
    <t>Female</t>
  </si>
  <si>
    <t xml:space="preserve">Blood glucose metters as accu chek performa and element plus infopia, smartphone app diabetes connect,  insulin pens humalog </t>
  </si>
  <si>
    <t xml:space="preserve">The type of meal i'll eat, if there's many carbs, and the activity i'll make later like excercise, or play </t>
  </si>
  <si>
    <t>I was on my way to the university and I felt low, but I forgot to bring my metter with me so I waited till I arrived and inmediately went to emergency at the U, and they check my blood sugar and I was 42mg/dL</t>
  </si>
  <si>
    <t>As I said, I went to emergency at the University, they know me because I told them that I have DM T1, and they made me a test and I was 42mg/dL, and then put me an inyection with glucose or something like that... and then I ate a cookie and juice</t>
  </si>
  <si>
    <t>I decide to stop eating that, and start to drink water and put more insulin to low my blood sugar and feel better</t>
  </si>
  <si>
    <t>The other day I was about to go out for dinner with friends and I though that we were going to dinner on one restaurant but at least they changed the place and because of that  I arrived late and because the hurry I miscalculated the insulin dosage, then I got a low BG around 2am</t>
  </si>
  <si>
    <t xml:space="preserve">I ask for help to my mom because I feel really dizzy and she helped me till I get a normal BG </t>
  </si>
  <si>
    <t>Yes, when I started my mom made all for me (7y/o) and the dosage and type of insulin was different, I used to use NPH and regular insulin, but  now I make the things by myself (18y/o) and I go by myself to the appointments with the doctor. Also the insulin has changed, now I use Lantus and Lispro/Humalog.</t>
  </si>
  <si>
    <t xml:space="preserve">157 ( its ok because I just took my breakfast 1h ago so it's ok :) ) </t>
  </si>
  <si>
    <t>I'll take in consideration the kind of meal, how many carbs it has, and the activity i'll do later (I'll going to walk to University like for 20mins later )</t>
  </si>
  <si>
    <t>P007</t>
  </si>
  <si>
    <t>25-34 years old</t>
  </si>
  <si>
    <t>21-30 years</t>
  </si>
  <si>
    <t>Blood Glucose meters, insulin pens, smartphone apps (one drope and socialdiabetes)</t>
  </si>
  <si>
    <t>8-12</t>
  </si>
  <si>
    <t>Use the indicated insulin dose</t>
  </si>
  <si>
    <t xml:space="preserve">If my glucose value if low I need eat sugar, but is high I need drink water or use insulin </t>
  </si>
  <si>
    <t>When you apply the wrong dosage of insulin</t>
  </si>
  <si>
    <t xml:space="preserve">I apply insulin </t>
  </si>
  <si>
    <t>Forget to apply insulin dosage when eating and the level is high then.</t>
  </si>
  <si>
    <t xml:space="preserve">I use insulin dosage for correct the high level. </t>
  </si>
  <si>
    <t>146 is a good level for two hours after breakfast</t>
  </si>
  <si>
    <t>I apply one unit more of insulin about the dosage indicated for my doctor.</t>
  </si>
  <si>
    <t>P008</t>
  </si>
  <si>
    <t>1-2 years</t>
  </si>
  <si>
    <t>Glucose meter (Accu-check Performa) insulin pumps (lantus and cristaline) smartphone apps (Runtastic, Diabetes Connect)</t>
  </si>
  <si>
    <t>1-2</t>
  </si>
  <si>
    <t>I consider if I will do exercise later, if I am hungry or not, I always think on the body part where I will apply my injection and what I will eat in that meal</t>
  </si>
  <si>
    <t>I was in a pretty regular day on my school doing a classwork, and I didn't noticed about I injected 3 units more than normally, and I was losting my ideas but I thought it could be cause I was tired, then a classmate told me that I looked bad and I check my BG levels, I was 56 mg/dl.</t>
  </si>
  <si>
    <t>I applied the 15/15 rule (eat 15 fast CHO and wait 15 minutes) and I had to repeat it 2 times until I got my normal levels again (115mg/dl) and I checked again before have the next principal meal that day.</t>
  </si>
  <si>
    <t>I was tasting a new ice cream flavour because my friends wanted to go out and the day was so hot, so I bought the ice cream there but... It had sugar and I was out of my meal time...</t>
  </si>
  <si>
    <t xml:space="preserve"> As soon as I reach at home I applied my correction dosis and I normalized it, it took 1 hour </t>
  </si>
  <si>
    <t>This one is a little funny xD I was dating and the girl asked me for go to my home together, so I really got nervous and my sugar just raised up so fast (from 130 to 356) but anyways we went to my home jaja</t>
  </si>
  <si>
    <t>I checked my BG levels again and I applied my correction dosis</t>
  </si>
  <si>
    <t>Of course because at the beginning I was so restricted about foods and some kind of exercises</t>
  </si>
  <si>
    <t>135 mg/dl it's a nice value, some factors are how much insulin did I applied, I drunk a coffee some hours ago, It's a little late and I haven't done exercises today</t>
  </si>
  <si>
    <t>Now if I take that insulin dosis probably I would have troubles when I'll sleep, even with the meal because it's already night</t>
  </si>
  <si>
    <t>P009</t>
  </si>
  <si>
    <t>45-54 years old</t>
  </si>
  <si>
    <t>Novopen 4 (2 of), Accu-Chek Mobile, trailled an Abbott Freestyle Libre</t>
  </si>
  <si>
    <t>3-4</t>
  </si>
  <si>
    <t>Carbs in the meal, but usually total habit (10 breakfast, 14 lunch, 16 evening meal)</t>
  </si>
  <si>
    <t>Simply "Do I have some fast acting carbs? If not, how can I get some quickly?"</t>
  </si>
  <si>
    <t>Orange juice, chocolate then biscuits and testing.</t>
  </si>
  <si>
    <t xml:space="preserve">Too much cake exactly as you say, I overestimated how much I could get away with. </t>
  </si>
  <si>
    <t>Took 6 units of insulin and waited.</t>
  </si>
  <si>
    <t>I cannot recall such a situation</t>
  </si>
  <si>
    <t>I regularly test and just adjust my eating to suit. By exception if I am running a high sugar, I will take a small boost of insulin.</t>
  </si>
  <si>
    <t>Very much. I started on 2 daily doses of slow insulin. Now I have 1 slow plus 3 quick.</t>
  </si>
  <si>
    <t>The Freestyle Libre I trailled was a revelation for the 2 weeks I used it. Excellent. But not on prescription and expensive, disappointingly.</t>
  </si>
  <si>
    <t>4.4 mmmol/l - it's almost lunchtime so I'm looking forward to a pleasant lunch with no issues. I have had wholemeal toast for breakfast and yesterday enjoyed a bike ride, an hour in the hot tub and a larger-than-usual supper to compensate.</t>
  </si>
  <si>
    <t>How much am I going to eat? It's a sandwich, a yoghurt and some soup, so 14 units.</t>
  </si>
  <si>
    <t>P010</t>
  </si>
  <si>
    <t xml:space="preserve">blood glucose meter and a syringe. </t>
  </si>
  <si>
    <t>6-8</t>
  </si>
  <si>
    <t xml:space="preserve">How many carbs vs fat vs. protein I will eat; if I had exercised / been active; how hungry I am / how I am feeling overall. </t>
  </si>
  <si>
    <t xml:space="preserve">Last night I had a low blood sugar of 27 when going to bed.  I had become very sleepy and tired, and decided to check right before going to bed. My boyfriend was there and handled the situation.  I have started a committed exercise regimen and so insulin sensitivity is increasing, as is metabolism, and so the 2 units I took maybe 1 hour before to lower a 160 into the 80 - 100 range before going to bed dropped me way lower.  Overall my thought process was "this happens."  As i was going to fall asleep, I had rapid fire thoughts and feelings of love, gratitude and tears for my partners love for me, for the safety of our connection, and also my sense of burden of the disease. We just returned from a trip to Mexico where I repeatedly felt the burden of 28 years of living with type 1 in my body.   All of these emotions and thoughts happened rapid fire as I thought, to be safe, I should check my sugar right before going to bed.  </t>
  </si>
  <si>
    <t xml:space="preserve">My boyfriend took care of me. </t>
  </si>
  <si>
    <t xml:space="preserve">Tonight. Dinner. 289.  I had run out of test strips at about 4 p.m.-- last BG was 127.  I ate a rice cake, drank bourbon, went to a theater show, had coffee with milk, and did not inject.  9 p.m. BG was 289.  My thought process was "yup, shoulda taken 2 units for safety." I also thought about piles of sugar like sand on the beach inside my bones and flesh, grinding away the gears, joints, and my will. </t>
  </si>
  <si>
    <t xml:space="preserve">I took insulin.  I waited 40 minutes to eat. I checked again in 1 hour. </t>
  </si>
  <si>
    <t xml:space="preserve">Im sorry nothing is coming to mind. </t>
  </si>
  <si>
    <t xml:space="preserve">I was 2 years old in the Soviet Union. :) My diagnosis was a key deciding factor for my entire family immigrating to the United States in 1991.  I live with the incredible weight of this decision and think of it often. </t>
  </si>
  <si>
    <t xml:space="preserve">I have insulin on board now - again, depending on amount of carbs, would take only a small dose.  I probably would try to eat not a high-carb meal so that I'd only need bare minimum insulin to cover it --  I might not need any, if it was less then 20 carbs.  </t>
  </si>
  <si>
    <t>P011</t>
  </si>
  <si>
    <t>75-84 years old</t>
  </si>
  <si>
    <t>3-5 years</t>
  </si>
  <si>
    <t>blood glucose meter (ReliOn Confirm), insulin pens</t>
  </si>
  <si>
    <t>I ate out and had little experience with judging carbs in the food I ordered, so made what I thought was a conservative guess as to how much insulin I'd need. I tested my BG before leaving for home and expected it should be safe to drive the two hours home without checking again. When I got within a few blocks of home I noticed a couple of things in my driving that were not normal. I crossed the center line on the curvy, low-traffic road (which I normally don't do) and I swung a little further at the last corner than normal. Otherwise, I felt perfectly normal and had no symptoms.</t>
  </si>
  <si>
    <t>I tested my BG as soon as I got home. It was 31. I treated with glucose tabs.</t>
  </si>
  <si>
    <t>I treated with enough carbs to bring my BG to 100 and went back to bed. Since I'd only be sleeping another few hours, I knew that gave enough allowance in BG until morning.</t>
  </si>
  <si>
    <t xml:space="preserve">I took an eleven day trip across the country alone just three weeks after I began MDI, flying a couple of thousand miles from home, then renting a car to move from location to location visiting relatives in the state, but staying in motels alone. Since I had so little experience with insulin at the time and had no one to save me if I went hypo, I made decisions on insulin dosage very conservatively, thinking it was better to run a little high under the circumstances, rather than risk a low. </t>
  </si>
  <si>
    <t>I ordered mostly omelets or dinner salads in restaurants, which I felt would be easier to estimate carbs than many other items on the menu. I advised the relatives I'd visit in advance that I wouldn't be eating any bread, potatoes, pasta  or rice, and as long as I had low carbohydrate vegetables available, I'd be just fine. I did end up with a BG in the 250-275 range a few times on the trip, but only had one low, which was in the Seattle airport and which I easily treated with a glucose tab. I wasn't sure of my sensitivity factor yet at that point, so when I did have a high, I was extremely cautious in injecting a correction, and I tested frequently.</t>
  </si>
  <si>
    <t>After four years on insulin, I now have a better idea of how fast different foods get converted to glucose in my body and absorbed and how slow the insulin typically gets absorbed. I have a better idea of how much before a meal I need to pre-bolus, depending upon the meal content and my current BG reading without having my BG go to extreme heights in the meantime. I now take protein content of a meal into account in pre-bolusing, whereas at first I limited my calculations to carbs only.</t>
  </si>
  <si>
    <t>N/A</t>
  </si>
  <si>
    <t>P012</t>
  </si>
  <si>
    <t>55-64 years old</t>
  </si>
  <si>
    <t>31-40 years</t>
  </si>
  <si>
    <t>The hybrid artificial pancreas system, Loop, comprised of an iPhone 6, MiniMed 722 pump, Dexcom with Share G4 CGM, and a RileyLink radio bridge. I also use an Accu-Chek Aviva Connect blood glucose meter and a FitBit Flex Tracker exercise monitor. I use the inhalable insulin, Afrezza, primarily for corrections but also in situations where I'd like to eat more carbs than usual for a treat.</t>
  </si>
  <si>
    <t>18 or more</t>
  </si>
  <si>
    <t>9-11</t>
  </si>
  <si>
    <t>About three or four times per year I observe a steadily increasing blood glucose levels following an infusion site change. It's not always immediately obvious that the site change is the reason for hyperglycemia. I'll often deliver an insulin correction with the pump to bring down the high. I'll even go out for walk while my correction insulin is peaking. I inspect the infusion site looking for any evidence of blood or dried blood and to see if there is any unusual soreness when touching. When my blood glucose exceeds 250 mg/dL (13.9 mmol/L), I will use a syringe to deliver a correction bolus. I will adjust my insulin sensitivity factor (ISF) to make it more aggressive, in other words if my ISF is normally 1:25, I might use 1:15 for this dose. If the syringe-delivered dose proves effective, then I will change infusion sites. I don't find it is always obvious that a site needs changing and sometimes the hyperglycemia is related to other factors. Sometimes I will change an infusion simply on speculation, "if in doubt, swap it out."</t>
  </si>
  <si>
    <t xml:space="preserve">In addition to the measures detailed above, I will try to consume more water and to increase my fingerstick blood glucose measurements to verify the accuracy of the current CGM sensor. </t>
  </si>
  <si>
    <t>Explained above.</t>
  </si>
  <si>
    <t>My diabetes treatment regimen now is wildly different when compared to the time I was first diagnosed in 1984. I started on one daily dose of intermediate acting insulin, NPH. That was changed to two daily doses of NPH and Regular insulin (animal insulins) was soon added for each meal, a multiple daily injection basal/bolus regimen. I used visually read BG Chemstrips  for BG testing in the beginning but switched electronically read systems within a few years. In 1987 I started on an insulin pump and have used one almost continuous since. I added a CGM in 2009 and still use one today. During this time I used several different pumps changing every 4-5 years but one pump I used for almost 10 years. A significant pivot point in my treatment arrived for me in March, 2012, when I received a diabetes complication diagnosis of gastroparesis. In response to that news, I started limiting carbs in my diet and walking every day. My BG averages dropped,  I lost 25 pounds with little effort, my total daily dose of insulin dropped by half, my BG variability went way down and my A1c come down from 8.5% to 6.0%. In November 2016 I started using the hybrid artificial pancreas system, Loop. That system has dramatically improved all my BG measures. I upload my diabetes data every day and use it to change my settings on my pump.</t>
  </si>
  <si>
    <t xml:space="preserve">112 mg/dL. I feel some slight low BG symptoms but I don't believe I'm low. I woke up about three hours ago and I don't usually eat breakfast until 11 a.m. or noon. My waking fingerstick was 85 mg/dL and this BG rise without food is typical for me. I call it my "feet hit the floor" BG rise, an elevation not attributed to food. I believe it's a liver glucose release triggered by the change from sleeping to moving upright. Answering this survey delayed (distracted) me from acting on this sugar level but I've now taken action so that it's not likely to rise any further. </t>
  </si>
  <si>
    <t>I would first calculate any correction needed. My target BG is 83 mg/dL. Next, I'd consider how many carbohydrates I plan to eat. I often eat the same meals and know from experience what dose is needed. A very important consideration, especially in the morning, is the amount of time I need to deliver this bolus in advance of my meal (pre-bolus time). I consider how confident I feel about being able to actually eat at my planned time. If I'm highly confident then I'll use my full pre-bolus time (60 minutes). If I'm not as confident, like when I got to restaurant, then I might only use 20 or 40 minutes prebolus time. A well timed pre-bolus is just as important to my post-meal BG success as taking the correct amount of insulin.</t>
  </si>
  <si>
    <t>P013</t>
  </si>
  <si>
    <t>41-50 years</t>
  </si>
  <si>
    <t>Omnipod pump, Dexcom G4</t>
  </si>
  <si>
    <t>recent or predicted activity; total carbohydrates to be eaten; type of meal to be eaten (amount of fat, carb, fibre)</t>
  </si>
  <si>
    <t>Had no idea what caused it. Considered recent meals and checked to see if I had missed a bolus. Also considered how new/old my pod was and whether site was not absorbing well or pod was defective.</t>
  </si>
  <si>
    <t>Delivered a correction dose via Omnipod. If BG had not come down, I would have delivered correction dose via syringe. If that did not work, I would have replaced pod at new insertion site.</t>
  </si>
  <si>
    <t>Went seriously low while doing routine grocery shopping. Knew I had not compensated by eating extra carb beforehand or lowering/suspending basal rate.</t>
  </si>
  <si>
    <t>Took glucose tabs I carry with me, and also bought and drank an orange juice and suspended basal delivery for 1 hour.</t>
  </si>
  <si>
    <t>Tested and gave injections every 2 hrs or so until BG appeared to be heading toward normal (this was pre-pump).</t>
  </si>
  <si>
    <t>7.3. Pleased! This is about the highest I've been all day (now mid-afternoon) and for the first time I did not peak after lunch (changed insulin-carb ration and morning basal this morning). If it's not my changes, then it's sheer luck, which cannot be discounted.</t>
  </si>
  <si>
    <t>I would input carbs to be eaten in the Omnipod PDM and, taking into consideration CGM trendline and anticipated activity, revise the suggested dose if needed. But I pretty much trust it.</t>
  </si>
  <si>
    <t>P015</t>
  </si>
  <si>
    <t>MDI with pens.  Dexcom CGM (G4).  Test strips (for CGM calibration or if CGM is on hiatus)</t>
  </si>
  <si>
    <t>Bolus on board (if any); Carb content and GI profile; Protein component; Type of bolus insulin being used; Previous excercise or other "continuing" factors from earlier in the day/night; Self-made meal or meal with uncertain carb content; Time of day (different I:C ratio); Extenuating circumstances (e.g., post-meal travel or other "out of the routine" activity coming up)</t>
  </si>
  <si>
    <t>Stay vigilent, watch your CGM or take a lot of strip measurements.  This is a 24/7/365 condition, you never, ever, ever get to ignore it.  There's a whole mental health component associated with that (I thought that would be part of your survey)</t>
  </si>
  <si>
    <t>-</t>
  </si>
  <si>
    <t>Yes, novel and unusual situations generally mean you have to be more vigilant.  Usually there's added stress involved with that, or something outside a familiar situation, so usually that means more insulin is needed to stay in range.</t>
  </si>
  <si>
    <t>CGM + Insulin</t>
  </si>
  <si>
    <t>WAY better with a CGM.  It's so critical to see the trends. I'm not made anxious by all the data, quite the opposite actually.</t>
  </si>
  <si>
    <t>I just looked at my CGM, it says 91 mg/dl.  Definitely in range.</t>
  </si>
  <si>
    <t>Same as Question 7</t>
  </si>
  <si>
    <t>P016</t>
  </si>
  <si>
    <t>Dexcom G5, Tandem T-Slim X3, My Fitness Pal, Freestyle Freedom Lite, My Sugar</t>
  </si>
  <si>
    <t>I put my carbs and BG into my pump and my pump determines the bolus.</t>
  </si>
  <si>
    <t>I was ill and could not keep anything on my stomach. My BG was about 50 and it would not come up.</t>
  </si>
  <si>
    <t xml:space="preserve">I went to a Mexican restaurant and kept eating tortilla chips. </t>
  </si>
  <si>
    <t xml:space="preserve">I gave a correction dose. </t>
  </si>
  <si>
    <t xml:space="preserve">I was traveling for three days to get to Africa. </t>
  </si>
  <si>
    <t xml:space="preserve">Yes because I am now on Dexcom and a pump. </t>
  </si>
  <si>
    <t xml:space="preserve">I now know what my BG is doing. I think I always had highs but never knew it. Now I can correct them. And it is invaluable in warning me I am going low so I can catch it. </t>
  </si>
  <si>
    <t xml:space="preserve">I would put the carbs I'm about to eat into my pump along with the BG reading and let the pump determine the bolus. </t>
  </si>
  <si>
    <t>P017</t>
  </si>
  <si>
    <t>Dexcom G4, Medtronic 523</t>
  </si>
  <si>
    <t>IOB, bg trend, meal carbs, meal protein, meal fat</t>
  </si>
  <si>
    <t xml:space="preserve">Unexpected high, not responding to correction. </t>
  </si>
  <si>
    <t>Unexpected high; realized I forgot I left the pump suspended</t>
  </si>
  <si>
    <t>Cancelled suspension and issued a bolus correction</t>
  </si>
  <si>
    <t>Issued a correction bolus</t>
  </si>
  <si>
    <t xml:space="preserve">Very different; I've been using a CGM based DIY closed loop system for about a year and a half now; when I was diagnosed I used pig NPH insulin twice a day and performed itinerary checks. </t>
  </si>
  <si>
    <t>Depends on type of meal; if I wanted to eat some relatively simple carbs, I'd issue a bolus based on carb counting my IC ratio and my IOB (the closed loop system does calculations for me) and eat the meal in about 20 min or so; this is all hypothetical, since I've just had dinner and am not planning to eat anything :)</t>
  </si>
  <si>
    <t>P018</t>
  </si>
  <si>
    <t>Dexcom G5</t>
  </si>
  <si>
    <t>GI and GL of food, quantity of food (grams or ounces), time to pre-bolus before eating based on BG</t>
  </si>
  <si>
    <t>Today I went high during a dinner out. Bolus timing primarily the isdue--not knowing what was going to be served when.  I figured I'd just have to correct as needed and didn't worry (much) about it--treat day.</t>
  </si>
  <si>
    <t>Monitored CGM data, gave correction bolus, continued to monitor.</t>
  </si>
  <si>
    <t>I didn't account for my activity level and dropped into the 40s. Knew i needed to take in quick carbs, rest, and try to stay calm.</t>
  </si>
  <si>
    <t>I drank juice, stayed as calm and quiet as possible, monitored my CGM, cross-checked  with finger stick when BG did not appear to be going up as expected. Continued to rest, did another finger stick, and ate more carbs before continuing activity.</t>
  </si>
  <si>
    <t>Yoga lessons have unpredictable consequences for my BG. Sometimes BG goes up (sessions more like strength training) or down (more aerobic). I try to plan to have little IOB.</t>
  </si>
  <si>
    <t>Oh god, yes! I was DKA at diagnosis so "normal" BGs felt really bad at first.  Insurance didn't cover enough test strips and I was scared to do any physical activities. I was also scared to correct high BGs 'cos I didn't know how low 
I'd go afterward. Dexcom CGM has restored my confidence and greatly reduced my stress levels.</t>
  </si>
  <si>
    <t>See above.</t>
  </si>
  <si>
    <t>CGM says 129.  Went out to dinner, bolus timing poor, went high, also drank wine with dinner.  Gave a correction, then had to eat carbs in 30 minutes or so.</t>
  </si>
  <si>
    <t>Whether any correction dose needed, carbs (type, quantity) I plan to eat, how  much time needed to pre-bolus, activities planned after the meal, stress level or health status.</t>
  </si>
  <si>
    <t>P019</t>
  </si>
  <si>
    <t>Prefer not to say</t>
  </si>
  <si>
    <t>over 50 years</t>
  </si>
  <si>
    <t xml:space="preserve">Dexcom g4, minimed 523, verio BG meter </t>
  </si>
  <si>
    <t xml:space="preserve">Trend on dexcom, insulin on board, Carbs, protein  in meal, prior food eaten still ' on board', exercise in past or near future, stress or what is planned after meal (driving, certain activities that limit access to dexcom, or have unknown impact on bg, etc.),how many days infusion set has been in use,  whether past bolus have been effective. </t>
  </si>
  <si>
    <t>See prior answer</t>
  </si>
  <si>
    <t>When I am out of my ideal range, I take steps to quickly  get back in range, and through trial and error, learned different solutions for different situations, I generally know how to correct. Having CGMS has allowed me to detect trends and catch heading out of range quickly, so I rarely get far out of range.  My a1c has been in the 5s the past 8 years and under 7 for 10 years.  Actions are to take more insulin or eat glucose.  The sooner I detect out of range, the smaller the correction required.  Every day I make many micro adjustments, following the sugar surfing concept.  And for the rare birthday cake treat, I would use afrezza.</t>
  </si>
  <si>
    <t>Prior to having dexcom CGMS, and allowed only 4-5 BG strips per day, I had many more swings in my BG.  It was difficult to identify trends or patterns, since food, stress, activity were all impacting BG, but only had 4 points in time for BG value.  Every day was 'novel' and impossible to separate the impacts of food, exercise, stress, and other unknown factors.  My thought process was that it was hopeless to find a balance to get my BGs and A1C in the range my doctor wanted.</t>
  </si>
  <si>
    <t xml:space="preserve">See previous answers. It has made a tremendous difference.
Improved A1C from 7-9 to 5-6.
Reduced variability and SD of BGs improved in range BGs.
Reduced my goal range to stay below 140 instead of 180.
Rarely get BG over 200 now.
Have more flexibility for meal times, exercise, etc. Can adapt to last minute changes.  For example, prior to CGMS, I would test BG just prior to meal, and if high, would either delay meal or reduce meal choices. With CGMS, I can do correction sooner if required prior to meals.. I learned how different foods impacted my BG, and adapted to bolus smarter to match the increase in BG for different foods. 
Peace of mind being able to glance at number and see trends, and know I will get alarms when out of range.
My schedule is less rigid, and can change plans on spur of moment, and still stay in range. Prior to CGMS, last minute changes usually meant more fluctuations and out of range numbers.
</t>
  </si>
  <si>
    <t>105
Number is in range and exactly where I prefer it to be at this time.</t>
  </si>
  <si>
    <t>There would be no correction amount to add since am at a perfect number. I would calculate units based on meal content- carbs, proteins and fats. At this point, no activity or exercise planned, or done recently that might be impacting BG, and has been level on CGMS for past 2 hours. So would take amount based on food only. Would pre bolus, and eat about 20 min later, or when I see the CGMS start to drop. If I am choosing a higher carb meal, I may use Afrezza and insulin pump for bolus.</t>
  </si>
  <si>
    <t>P020</t>
  </si>
  <si>
    <t>Medtronic 630G, Dexcom G5, Contour meter 2.4, Medtronic sensor 2.4</t>
  </si>
  <si>
    <t>Carbs in meal, rate of decline or rise, past blous, post meal excercise, how I am feeling, suggested dose provided by pump, and what i expirenced last time I had this meal.</t>
  </si>
  <si>
    <t xml:space="preserve">I had a veru unexpected low 24 hours ago.  We are away from, home and out of my routine.  I dosed as normal but i ate less carbs.  It was completely my fault.  </t>
  </si>
  <si>
    <t>I was up in ht emotes lobby eating everything in sight.  I operate and bounced my blood sugar high then caorected.  It was a bad night.</t>
  </si>
  <si>
    <t xml:space="preserve">I relied on my sensor, gave a. Bonus then checked my blood sugar for a needed calibration.  I was 40 points under hte sensor reading and dropping.  Yet I gave a correction.  I dropped and I took in some glucose. </t>
  </si>
  <si>
    <t xml:space="preserve">I use Elovate to raise my blood sugar.  </t>
  </si>
  <si>
    <t>I had dinner and bolllused per usual and my wife then said she wanted to take a walk, I went, but had to use elovate while walking</t>
  </si>
  <si>
    <t xml:space="preserve">I used elovate on the walk </t>
  </si>
  <si>
    <t xml:space="preserve">Oh it is so different it is amazing.  When Dx'd there were no finger sticks, we used urine testing.  I ran hihg most of the time.  </t>
  </si>
  <si>
    <t xml:space="preserve">CGM is the the single most important device i use.  I am currently phasing out of the dexcom to use the medtronic.  I run my blood sugar in a tight 100 to 150 range and i have amazing results.  </t>
  </si>
  <si>
    <t xml:space="preserve">Rate of rise ( I am ) meal carbs, excercise or not, and suggested pump dose </t>
  </si>
  <si>
    <t>P021</t>
  </si>
  <si>
    <t>Insulin pens, OneDrop Chrome glucose meter, OneDrop smartphone app</t>
  </si>
  <si>
    <t>13-18</t>
  </si>
  <si>
    <t xml:space="preserve">How much insulin is "on board" if less than 5 hours since last shot. How many grams of carbs, fiber and protein are in the meal.  </t>
  </si>
  <si>
    <t xml:space="preserve">I was walking my dog for exercise, and was approximately one mile from home. I had forgotten my phone and glucose tablets. I was feeling very shaky, weak, heart was racing and I was becoming dizzy. </t>
  </si>
  <si>
    <t xml:space="preserve">I made it home but at the time was not sure I was going to make it. When I got home I checked my blood sugar and it was 32. From this point on, I make sure I have phone and glucose tablets with me. I check my blood sugar frequently if I am driving a long distance. </t>
  </si>
  <si>
    <t>I forgot to take my basal insulin. The following day I had unsually high blood sugar readings, that could not be explained by diet or other factors.  I keep the used pen needles in a small container each day. When I looked in that container, and counted the "used needles" I realized what I had done.</t>
  </si>
  <si>
    <t>From that point on, I put an alarm on my phone to remind me to take the basal insulin. I have started using Timesulin pen caps to further make sure I do not miss a dose of the bolus or the basal insulin.</t>
  </si>
  <si>
    <t>I tested my blood glucose level, it was 88. I injected my mealtime Novolog, then got distracted by a problem and forgot to eat dinner.</t>
  </si>
  <si>
    <t>I realized what I had done and consumed some fast acting carbohydrates. Now I make sure that once I have given the mealtime bolus, I am ready to sit down to eat in no more that 20 minutes.  I do not allow any distractions during this time.</t>
  </si>
  <si>
    <t>118.  Proper diet and proper insulin dose.</t>
  </si>
  <si>
    <t>It is 5 hours after my last dose and meal. I am having a low carb protein shake with 5 grams carbohydrates and 30 grams protein. SInce the reading is "within range" and there is no Novolog "on board" I will inject 5 units of Novolog.</t>
  </si>
  <si>
    <t>P022</t>
  </si>
  <si>
    <t>Animas Vibe, Dexcom G4, One Drop meter</t>
  </si>
  <si>
    <t>Carb count, protein if with few carbs, any direction arrow on he Dexcom (other than straight), IOB, exercise plans</t>
  </si>
  <si>
    <t>Had a meal with which I was familiar, but BG went soaring high, despite a correct bolus.  Wondered if I counted wrong, if there was a problem with the pump or site or if there was a problem with the insulin itself.</t>
  </si>
  <si>
    <t>First tried taking a couple small corrections some time apart, but when no change was seen, took a correction via injection.  When that worked, I suspected an infusion set problem -- and found a bent cannula.</t>
  </si>
  <si>
    <t>Totally underestimated a store-bought soup.  BG rose, though very slowly at first, but then started to climb. I realized my error and looked up the soup to confirm.</t>
  </si>
  <si>
    <t>Took correction doses via pump.</t>
  </si>
  <si>
    <t>Took an exam. Past experience with this kind of stress had resulted in low BG, though, apparently things had changed for me, and my BG went up significantly instead. I was unsure if it was a temporary rise that would drop quickly, or if it would continue to rise.</t>
  </si>
  <si>
    <t>I opted to leave it alone until after the exam ended so as not to risk over-correcting. As it turned out, the rise slowed, but did not drop until I corrected it after the exam.</t>
  </si>
  <si>
    <t>Defnitely. Started on meds, then insulin by injections. Got the CGM before the first year ended; however, I didn't get a pump until several years later.  Also, my diet approach was a more moderately balanced diet for most of the first several years. Now, I follow a fairly low-carb way of eating most of the time.</t>
  </si>
  <si>
    <t>The CGM has helped me to feel safe experimenting with my diabetes treatment in order to get the 'best results'.  It has also made it possible for me to aim for much tighter control than I could without it.</t>
  </si>
  <si>
    <t>I have IOB, so I won't adjust for my BG. It's nighttime, so I'd use the nighttine I:C. It's late, so I won't likely exercise, so the calculated for the meal will be take per the meal, and not worrying about other factors.</t>
  </si>
  <si>
    <t>P023</t>
  </si>
  <si>
    <t>Blood Glucose Meter, Dexcom G5</t>
  </si>
  <si>
    <t xml:space="preserve">Exercise. My upcoming activity level. </t>
  </si>
  <si>
    <t>Had a high number after a meal a few days go, over 300, so I took 6 units of Insulin, and checked Dexcom in 30min, 60min, 90min. It was still high, but slowly going down, so I injected another small dose. Didnt get it in the perfect range, but within 3 hours I was at 160.</t>
  </si>
  <si>
    <t>I had a slight low, and decided to eat and just watch Dexcom to see when it would start going up. I was at a table, at a party.</t>
  </si>
  <si>
    <t xml:space="preserve">Waited until the BG rise came, and then injected insulin. BG ended up going over 200.
</t>
  </si>
  <si>
    <t>I understand foods more. I check BGL more often. I panic less when I see off numbers.</t>
  </si>
  <si>
    <t xml:space="preserve">Gave me an understanding of how the entire spectrum of foods act when digested. </t>
  </si>
  <si>
    <t xml:space="preserve">161. Going to go check against a meter (this is showing on my Dexcom), and then correct. </t>
  </si>
  <si>
    <t>What I am eating. And then just add 2 units to what I would bolus for that mean if my BGL was normal.</t>
  </si>
  <si>
    <t>P024</t>
  </si>
  <si>
    <t>65-74 years old</t>
  </si>
  <si>
    <t>NovoPen Echo (a nondisposable pen that uses insulin cartridges, allows half-unit dosing, and has some limited memory), Levemir FlexTouch pens, DexCom G4 CGM.</t>
  </si>
  <si>
    <t>Try to determine how many carbs I've eaten. I take my insulin only after eating, as I have gastroparesis.</t>
  </si>
  <si>
    <t>Before my gastroparesis was diagnosed, I took insulin to cover my lunch, but the food apparently did not digest, and an hour later I was at 25. I had been concentrating on work (I worked at home) and did not notice any of my usual warning signs. It was terrifying.</t>
  </si>
  <si>
    <t>Later, when my CGM showed the high, I felt sort of stupid, but immediately took a correction dose to bring my numbers back in range. Another day, another screw-up, but at least we can now fix these problems fairly quickly.</t>
  </si>
  <si>
    <t xml:space="preserve">During a trip to the mountains in Colorado, I was caught off guard by how much my blood glucose levels seemed to be affected by the altitude. I was quite puzzled by the high levels at first and went through the usual checklist: was it the food I was eating? Plane flight? Illness? etc. </t>
  </si>
  <si>
    <t>After some research and after ruling out other factors, I realized that the problem was the altitude. Immediately started increasing my basal insulin by several units a day, as well as increasing my boluses a bit. Within 2-3 days, things settled down, though I needed the higher doses for the duration of the trip.</t>
  </si>
  <si>
    <t>It's different in so many ways that I can't begin to explain it. I was diagnosed in 1969, freshman year in college. Basically, I had a vial of NPH insulin, disposable syringes, and some urine-test strips (which were completely useless and soon abandoned). No meters. One shot of NPH per day. My instructions were to never forget to take my shot, to be sure and eat lunch on time (when the NPH would be peaking), to never be without a roll of LifeSavers or other candy in case I felt shaky, to get a little exercise and watch my weight, and to avoid "concentrated sweets" like soda, cake icing, candy bars, etc. Not a word about carbs. I did have one meeting with a dietician, who talked about food exchanges, but it seemed like a joke, given that I was an 18-year-old college student living on my own in a dorm, where our main food staple was pizza, which I thought was fine because it wasn't a "concentrated sweet." It's a wonder I survived, but I did, and thrived, with no complications for the first 25-30 years.</t>
  </si>
  <si>
    <t>The CGM has been life-changing for me. The ability to see the direction in which your blood glucose is trending is key. This information is just missing from fingersticks, unless you do many, many tests. 
Because I have gastroparesis, I use the CGM trending information to see when my meal starts to digest (which can be several hours after eating) and thus when to take my insulin to cover it. Before the CGM, this timing of a meal bolus was complete guesswork, causing a lot of bad highs and lows.
Also, the ability to set alarms to head off lows is critical. Especially overnight. I think I had lived for years with a sort of subconscious anxiety about getting a bad low overnight (which is particularly awful and disorienting) or, worse, about simply not waking up one day. Having dealt with this for so many years, this wasn't something I really freaked out about or even thought about that much. But once I started setting the low alarms on the CGM before sleeping, I began to sense how much more relaxed I was and how much better I was sleeping.</t>
  </si>
  <si>
    <t>It's 135, and it's first thing in the morning. A little higher than I'd like, but not too bad. I ate in a restaurant last night and probably miscounted the carbs a bit. I'll need to do so insulin right away, in any case, because I have a bad "dawn phenomenon" where my BG goes up in the a.m. even without food. All I have to do is get out of bed and it goes up.</t>
  </si>
  <si>
    <t>Count the carbs in the meal as best I can, match it to my carb-to-insulin ratio for the a.m., factor in how long it's been since my last shot, and probably add a half-unit to nudge the 135 down a bit.</t>
  </si>
  <si>
    <t>P025</t>
  </si>
  <si>
    <t xml:space="preserve">Contour Next Meter
Lantus Insulin Pen
Novolog Insulin Pen
Dexcom G5 CGM 
</t>
  </si>
  <si>
    <t>Fat content delaying glucose response.
Overall control past 24 hours.
Insulin On-board.</t>
  </si>
  <si>
    <t>Included above.</t>
  </si>
  <si>
    <t>From time to time I get tired of all the control and restrictions. I'll binge on forbidden foods.</t>
  </si>
  <si>
    <t>Bolus and test like crazy. It usually takes 24 hours to get back to my usual numbers (80-120).</t>
  </si>
  <si>
    <t>Pump site failure on an airplane. Had to change it all out in my seat as the plane's bathroom was filthy and lacked counter space.</t>
  </si>
  <si>
    <t xml:space="preserve"> Stayed calm and pulled out my sense of humor. </t>
  </si>
  <si>
    <t>I'm under tighter control than ever and I no longer feel angry about being diabetic. I really think I'm eating better and exercising more with DM than I ever would without the blood glucose motivation.</t>
  </si>
  <si>
    <t>A CGM teaches me how my body reacts to a specific meal or food.</t>
  </si>
  <si>
    <t>112  Sitting in a coffee shop, drinking a coffee with a slash of cream, after 45 minutes on the elliptical.</t>
  </si>
  <si>
    <t>Carbs, fiber, fat &amp; protein components. Also, my target is 100 and my correction is 1:20 so I'd round up any insulin to next full unit.</t>
  </si>
  <si>
    <t>P026</t>
  </si>
  <si>
    <t>accuchek spirit pump &amp; meter, Livongo meter, one touch meter</t>
  </si>
  <si>
    <t>carbs I'm going to eat, recent boluses, exercise</t>
  </si>
  <si>
    <t>I woke up at 5 am, checked bg and it was 163, so I took one unit, thinking it would lower me 50 points.  at 730 am I was 150, so I took another .5 and an hour later I was 195.  very very depressing .  so I took 3 units by an injection and several hours later in the afternoon , I leveled out.</t>
  </si>
  <si>
    <t>I was thinking it was too soon to change out my  set, but who knows?  I was feeling like I it could have been all kinds of things, but what was it?  I'll never know what really happened.</t>
  </si>
  <si>
    <t>I had fried oysters last night and although I was 122 3 hours after eating, I was 166 this morning, I knew it was the high fat meal</t>
  </si>
  <si>
    <t>I bolused and moved on</t>
  </si>
  <si>
    <t>this year will be 50 years for me.  it's completely different</t>
  </si>
  <si>
    <t>i don't use one</t>
  </si>
  <si>
    <t>251 - I just had lunch an hour ago and I under-bolused.  my bg was 79 before lunch, so I didn't want to pre-bolus too far in advance.  I wish I could do better than I do.  I beat myself up on a daily basis</t>
  </si>
  <si>
    <t>oh I'd use my bolus calculator on my pump to decide for me.  if I didnt have it with me, I'd take one unit for every 50 I wanted to go down and 1 unit for every 15 grams carb</t>
  </si>
  <si>
    <t>P027</t>
  </si>
  <si>
    <t>Medtronic Insulin Pump 530g, Glucose monitor</t>
  </si>
  <si>
    <t>Carbs, fat, length of meal, time of day, past experience with the specific foods, time of year, BG levels over the last few days</t>
  </si>
  <si>
    <t>I check BG levels frequently, especially while traveling.  I am not hypo sensitive.  I would do my hourly BG test on a plane(altitude has a BG impact on me) and treat the low.  I carry gummie lifesavers all the time.  In the car, I test every two hours if there are no high altitude, which requires a roadside stop.  After I treated, I would wait 15 minutes and retest.  I've always  been at a level to drive again.</t>
  </si>
  <si>
    <t>Think I covered that in the specificity on 8.</t>
  </si>
  <si>
    <t>Don't freak about that.  IF I ate any cake, I would bolus for it.  If I make a food choice I knew was bad, I understand the consequences.</t>
  </si>
  <si>
    <t>Bolus correct, frequent testing.  Water.  Insulin injection if over 250--rub the injection site to increase insulin absorption.  It works!</t>
  </si>
  <si>
    <t>You know, the only real answer to all the b question is I corrected.</t>
  </si>
  <si>
    <t>I was diagnosed in 1962.  I could write a book.  I was ten.  Insulin was delivered via a glass syringe and steel needle. No disposable anything.  No glucose testing, no A1C.  No pumps, CGMs.  It was an entirely different world.</t>
  </si>
  <si>
    <t>123. Great number.  Took a lot of time and effort the get there.</t>
  </si>
  <si>
    <t>See answer 7.  My pump would automatically increase or decrease the bolus, based on the reading.  But the thought process never changes.  And carb counting is a real guessing game, anyway.</t>
  </si>
  <si>
    <t>P028</t>
  </si>
  <si>
    <t>Medtronic 630G, Enlite Sensors, Tresiba flex pen insulin 6units per day in addition to my basal insulin delivery and as a pump backup, numerous brands of glucose meters, Calorie King smartphone app for carbs.</t>
  </si>
  <si>
    <t>I count the carbs, consider the glycemic index of the carbs, and then determine the overall fat content. I look at the insulin on board from the pump. I then use the Medtronic bolus wizard to determine how much to bolus. If there is a higher fat content for the meal, I use the dual wave bolus 70% now and 30% over 2 hours. I generally bolus 20 minutes before I start eating. If the carbs are high glycemic, I try to bolus 30 minutes before eating.</t>
  </si>
  <si>
    <t xml:space="preserve">I was on a business trip and had gone to lunch with co-workers. I had seriously low blood sugar. My co-workers were aware that I have diabetes and thought I was too quiet. </t>
  </si>
  <si>
    <t xml:space="preserve">I was using the Medtronic 530G pump with CGM and it went into threshold suspend. I started eating before I bolused and ate 2 glucose tablets. My blood sugar came back to normal and then went high. </t>
  </si>
  <si>
    <t xml:space="preserve">I went to a TCOYD conference and ate small slice of diabetic no flour cake. I bolused for the carbs in the meal. When I checked my CGM an hour later my BG was 260 and rising. </t>
  </si>
  <si>
    <t xml:space="preserve">I took a bolus on my pump to correct the high blood sugar. </t>
  </si>
  <si>
    <t>My infusion set was failing after lunch so I changed it at work and took a bolus to correct. I was in a long meeting and my blood sugar dramatically dropped to below 40mg.</t>
  </si>
  <si>
    <t xml:space="preserve">My co-workers noticed I was having some issues and kept an eye on my until my bg came back to normal. </t>
  </si>
  <si>
    <t>I was diagnosed in 1965 at the age of 10 years old. I took two injections of beef/pork insulin Lente and Regular mixed. There was no such thing as blood glucose meters there was only urine tests - which told me hours after the fact if my bg was high or low. I was on a diet of using meat, vegetable, bread, and fruit exchanges. The amount of insulin I took was fixed and was determined by my pediatrician. I had to eat and exercise to match the insulin. It was truly horrible. I had frequent insulin reactions because whenever I walked to school or played hard, my bg would go low.</t>
  </si>
  <si>
    <t>I'm able to glance my pump to see my bg level and if it's rising or falling and how quickly it's changing. I have the alarms set to warn me if it's rising or falling rapidly and if my bg is out of range. I must glance at my CGM 18 times a day. This means that I can safely keep my A1C between 5.2 and 5.6, which is normal.</t>
  </si>
  <si>
    <t xml:space="preserve">108 - perfect - I'm just right. I was a little low an hour ago so I ate a couple of small slices of apple. </t>
  </si>
  <si>
    <t>My carb to insulin ratio has been determined with the help of my endo and extensive testing. I don't need to correct, so I would count the carbs for my meal, determine the fat content, figure the glycemic index of the carbs. I would use the Bolus Wizard on my pump to give me the correct dosage, and depending on the fat content, determine whether to just give myself the whole bolus at once or use the dual wave and determine how long the dual wave should be. If eating at home, I would bolus about 20 minutes before we eat, if eating out, I would bolus once I ordered. If I'm unsure of the portion size I'll take a smaller bolus up front and then do another bolus after if there's more carbs than I thought. That is one of the advantages of a pump. I don't have to take another injection.</t>
  </si>
  <si>
    <t>P029</t>
  </si>
  <si>
    <t>35-44 years old</t>
  </si>
  <si>
    <t>6-10 years</t>
  </si>
  <si>
    <t>Omnipod, Dexcom</t>
  </si>
  <si>
    <t>Carb count</t>
  </si>
  <si>
    <t xml:space="preserve">I had sugar(orange juice) on my fingers from walking around the farmers market. When I tested I was through the roof. I was 250 and took three units of insulin but I was PROBABLY 100. </t>
  </si>
  <si>
    <t>I was on the highway driving in Los Angeles and started to black out. I pulled over and ate as many glucose tabs I could cram into my mouth</t>
  </si>
  <si>
    <t>I was eating lentils and read the box but it was for dry lentils. I didnt give myself enough insulin and was in the 300's</t>
  </si>
  <si>
    <t>I corrected.</t>
  </si>
  <si>
    <t xml:space="preserve">Yes. I had a doctor for the past 6 years that was a cave man. I recently left him and now am in the best care, where the nurse practioners know the difference between a usb cable and wifi. </t>
  </si>
  <si>
    <t xml:space="preserve">Its been life changing. I have 100% changed my diet because of it. I no longer eat oatmeal, a staple. I stopped drinking beer. There were many pleasures I loved but watching it happen real time I learned to cut many things out. </t>
  </si>
  <si>
    <t>Im 133. Its perfect for me. I have reduced my carb intake to between 60 and 90 carbs a day. It made me consistent - which is a dream.</t>
  </si>
  <si>
    <t>Id give myself the standard carb to insulin ratio</t>
  </si>
  <si>
    <t>P030</t>
  </si>
  <si>
    <t>Medtronic 640g contour next and elite sensors</t>
  </si>
  <si>
    <t>Carb content, protein and fat content, time of day, activity levels before and predicted activity levels after, menstrual cycle, if alcohol is in system or had alcohol previous night, sickness, if I need to drive, if I know I'm going to be busy and don't have time to go low I might take a little less. Also have to think about possibly taking a dual or square wave bolus depending on some of these factors.</t>
  </si>
  <si>
    <t>Eventually someone explained to me the impact alcohol can have even if consumed the previous day so I now will skip my breakfast bolus and run my bloods in the higher ranges. I avoid driving the next day, test very frequently. I also now limit drinking alcohol to on average once every 2 weeks.</t>
  </si>
  <si>
    <t xml:space="preserve">Roast dinners always mess with my bloods but I can't resist one if it's handed to me. My thought process is simple, I like them so I eat them and I know I will pay the consequences. </t>
  </si>
  <si>
    <t>I take a bolus to correct.</t>
  </si>
  <si>
    <t xml:space="preserve">When I travelled to the Northern territory in Australia my bloods went totally out of control, over reacting to the tiniest bit of insulin and then soaring extremely high with just a little bit of sugar. I would never travel to such a hot and humid environment again as I was truly terrified for much of the experience, despite it also being one of the best experiences of my life.  </t>
  </si>
  <si>
    <t>Kept testing blood a very 15 mins or so.</t>
  </si>
  <si>
    <t>Very different. When I was first diagnosed I used syringes and had to draw insulin from bottles kept in fridge. Now i use a pump together with cgm. The injections were painful due to large needles. There was also frequent urine testing which I never do now. I now use a blood sample to test for ketones. I started on one injection a day and this increased till I switched to multiple daily injections and then in 2008 I moved to a pump.</t>
  </si>
  <si>
    <t xml:space="preserve">It gives me peace of mind as I get a direction rather than just a single blood glucose value and this informs my decisions. It has also freed me from hypo phobia which I had since having three unexpected hypo seizures. </t>
  </si>
  <si>
    <t>10.5 and rising. I'm pissed off cos it was 6mmol 2 hrs post prandial so I thought I was doing well and I have no idea why it's rising. Could it be beginning of premenstrual rise, could it be that I'm due to change my I fusion set but it's 1am and I'm too tired and even if I weren't, I'm not supposed to change before bed in case it goes wrong. Or could it be that I miscalculated for the raspberries i ate as I'm not sure how many carbs are in them so I guessed.</t>
  </si>
  <si>
    <t>Honestly I use my bolus wizard. Sometimes I change it based on the factors I described in the question earlier. I also take into account if I'm going to sleep then I may reduce it slightly.</t>
  </si>
  <si>
    <t>P031</t>
  </si>
  <si>
    <t>Tresiba insulin pen, ReliOn Prime Blood Glucose meter</t>
  </si>
  <si>
    <t>I don't take any short-acting insulin.  Instead, I eat very low carbohydrate.</t>
  </si>
  <si>
    <t>I have gone very low after skipping a meal combined with physical exertion.</t>
  </si>
  <si>
    <t>I ate some carbs.</t>
  </si>
  <si>
    <t>After experiencing very low blood sugar, I overcorrected by consuming too many carbohydrates, resulting in a very high reading which was sustained for a long time. My thought process was that diabetes is very frustrating!</t>
  </si>
  <si>
    <t>I told myself that I would use glucose tablets or liquid next time to try to bring up a low, instead of just eating carbs, which is difficult to measure correctly.</t>
  </si>
  <si>
    <t>285.  Surprised by this high reading. Possibly beacuse I had a few alcohol drinks last night which in the past has seemed to make my BG unpredictable the next day. Also still trying to work out my optimal dose for the Tresiba, a new type of insulin that my doctor wanted me to try,  Haven't eaten any more carbs than usual today. Hmm...</t>
  </si>
  <si>
    <t xml:space="preserve">I don't take any mealtime insulin </t>
  </si>
  <si>
    <t>P032</t>
  </si>
  <si>
    <t>Pump, CGM, meter</t>
  </si>
  <si>
    <t>12 or more</t>
  </si>
  <si>
    <t>Trend arrows from the CGM, type of food to be eaten, what I will be doing in the next couple hours as well as what I did the last hour or so (e.g. worked out a the gym or will be going for a workout)</t>
  </si>
  <si>
    <t>see above</t>
  </si>
  <si>
    <t>Since I am a dancer by trade, eating cake isn't an option ever - even if I didn't have T1. But often the first few hours of a new infusion set can be wonky, and I have gotten distracted and thought I delivered a bolus when I didn't. Good thing pumps have good memories.</t>
  </si>
  <si>
    <t>Immediate bolus (for both the meal and the increas in bg)</t>
  </si>
  <si>
    <t>I still use strips even with my Dexcom CGM.  I pay close attention to the trend arrows and take them into account when bolusing and/or using the temporary basal rate settings</t>
  </si>
  <si>
    <t>79. Right where I want to be</t>
  </si>
  <si>
    <t xml:space="preserve">I am lucky, my pump does the math for me.  My goal bg is 80-90, so there would be a small decrease from what I would bolus if I were to have something to eat. If I wasn't getting ready for a meal, I would adjust my basal rate downward temporarily - especially if there was "insulin on board"
</t>
  </si>
  <si>
    <t>P033</t>
  </si>
  <si>
    <t xml:space="preserve">Humalog insulin pen. Lantus insulin injected by syringe. Freestyle Libre glucose sensor and Freestyle Libre sensor reader. Freestyle Lite glucose strips. Dex4 glucose tablets. </t>
  </si>
  <si>
    <t>How much physical activity have I done today - metabolism increases with physical activity so I decrease insulin accordingly. 
How much physical activity do I plan for the next 4-5 hours - metabolism increases as above. 
Approximate carb count for the meal - I modify my dose according to the meal. 
Am I healthy or not - when I am sick my blood sugars trend higher - I may need to take much more insulin than I would if I am healthy. I may increase dosage by 25% or 50% possibly even more.</t>
  </si>
  <si>
    <t>Info is already included. Once my blood sugar returned to normal I was given an extra meal. I watched my blood sugar and the flight continued. We had breakfast just before landing at Heathrow.</t>
  </si>
  <si>
    <t>See answer for number 7
If my BG is high prior to a meal I will take a bolus to correct the high reading immediately. For example if BG is 14 and I am planning to eat soon I will take 5 units of Humalog. I will wait up to 60 minutes before eating. Then I will eat and take a bolus dose for the food that I have consumed</t>
  </si>
  <si>
    <t>P034</t>
  </si>
  <si>
    <t>I use  FlexTouch Insulin Pen by Nivo Nirdisk and the Humalog Kwikpen by Lilly</t>
  </si>
  <si>
    <t xml:space="preserve">I have an insulin/carb ration but I also consider what I am actually eating such as Pasta.  Ex:  If eating pasta I have to take more Humalog than what my I/c ratio is.  </t>
  </si>
  <si>
    <t xml:space="preserve">I had an unexpected  high of 250 ( no carb consumption) just yesterday.  I know that 1 unit of  Humalog will drop me 65 points.  I subtract my target BS of 100 then devide the balance by 65. This is how much insulin to take.  I then monitor  my BS by manually testing every 15 minutes . If I have  not come down at all after 30 minutes I will take a little more insulin and keep repeating this process until I see my BS decrease from 250.  At this point I will stay awake another 3 hours to insure my BS does not drop too much.  I will continue testing until I see a pattern.  I always have juice on my nightstand.  I have not had any severe lows since starting in Tresiba in April 2016.  </t>
  </si>
  <si>
    <t>Technology has changed dramatically since I was dx in 1962.  I did not start testing on a daily basis until 2000. I then learned about eating low carb, learned how to figure my I/C Ratio , and my Insulin Ratio.</t>
  </si>
  <si>
    <t>103  This is close to my target of 100 , 3 hours after a meal</t>
  </si>
  <si>
    <t>I would count the total carbs then devide it by my ratio.  This equals the amount of insulin to take.</t>
  </si>
  <si>
    <t>P035</t>
  </si>
  <si>
    <t xml:space="preserve">1) Amount of net carb (-fiber) I am expecting to eat; 2) whether I am planning any exercise within the 1 hour after the meal; 3) if I am wearing my CGM, whether I see an upward or downward trend on it. </t>
  </si>
  <si>
    <t xml:space="preserve">Please see above. </t>
  </si>
  <si>
    <t xml:space="preserve">OK, that certainly happens more often -- over- or under-bolusing is the most common reason. For example, last night, after a long party with lots of unusual foods, I checked and was at 180. I just gave myself a correction bolus and didn't worry too much about it. Similarly, a few days earlier I took a walk to someone's house for a dinner party and arrived to find my preprandial BG was 56. I didn't think that much about it since it was clear what caused. I just indulged in a few more potato chips than I would normally have -- that was my "up correction." </t>
  </si>
  <si>
    <t>I'll discuss the first time I went skiing after getting T1D. I knew the physical activity would need to be accounted for, but it was a new type of activity and I didn't really know how it would impact me or to what degree. So I chose to prepare as much as I could in advance.</t>
  </si>
  <si>
    <t xml:space="preserve">I don't think the process is too different (though my insulin needs are and have been changing). I was diagnosed a little over 9 years ago, which means that the technology I currently use was all available already. I was put on a pump and CGM since the very beginning and the training I received was to do frequent BG checks and make insulin adjustments myself. So this is still pretty much what I do. </t>
  </si>
  <si>
    <t xml:space="preserve">I feel I can react to trends much earlier than I could with finger sticks alone. </t>
  </si>
  <si>
    <t xml:space="preserve">93
This is a post-prandial value, after having my morning coffee with milk. I do the same thing (no breakfast, but a full cup of milk = 10 to 15g of carb, depending on the fat content of the milk) pretty much every day, so I have it down to a science and do not expect anything unusual at this point. In fact, were it not for the prompt in the survey, I don't even normally test until it's time for lunch since I can reliably count on my bolus being correct. </t>
  </si>
  <si>
    <t>If were to eat right now, I would bolus for the net carb with my normal I:C ration, but might manually subtract 0.2-0.3 units of insulin because I still have 0.7units on board. (I wouldn't, however, subtract the full 0.7 since it's really on its way out of my system.)</t>
  </si>
  <si>
    <t>P036</t>
  </si>
  <si>
    <t>Glucose Meter One Touch Ultra 2, Insulin Pens</t>
  </si>
  <si>
    <t>2-3</t>
  </si>
  <si>
    <t>amount of carbs consumed and as my target is 100, corrective factor of 40</t>
  </si>
  <si>
    <t>My partner had run for help, lucky we were near a road and there was a store that gave him some juice. I never go without something....</t>
  </si>
  <si>
    <t>before I had some surgery that would limit my ability to eat I had a candy bar. I made the decision and I did take insulin for it and I did watch my numbers</t>
  </si>
  <si>
    <t>I made the decision and I did take insulin for it and I did watch my numbers</t>
  </si>
  <si>
    <t>after my surgery I took my short acting as if it was my long acting....very bad decision</t>
  </si>
  <si>
    <t>trip to the er and now we separate the location of the pens and I ask someone to verify</t>
  </si>
  <si>
    <t>No - same</t>
  </si>
  <si>
    <t>155 I just completed lunch which included 15gm of carbs and did not yet bolus (I do it after lunch as I don't digest)</t>
  </si>
  <si>
    <t>I want to go down to 100, I just just 1 unit for the 55 over my target and 1 unit for my ingested carbs for a total of 2.</t>
  </si>
  <si>
    <t>P037</t>
  </si>
  <si>
    <t>Contour next USB + Apidra + Levemir</t>
  </si>
  <si>
    <t>Number of carbs and protein (gluconeogenesis).</t>
  </si>
  <si>
    <t>Insulin.</t>
  </si>
  <si>
    <t>Don't trust nutrition labels. Look at the ingredient list!</t>
  </si>
  <si>
    <t>Highs and lows w/ menstrual cycles and travelling overseas – set alarms on iPhone.</t>
  </si>
  <si>
    <t>iPhone alarms.</t>
  </si>
  <si>
    <t>I learned not to trust the ADA diet. My A1C is now 4.6! :)</t>
  </si>
  <si>
    <t>N/A. What's the use of a blinded CGM????</t>
  </si>
  <si>
    <t>83 – great! Low carb diet. :)</t>
  </si>
  <si>
    <t>Carbs and protein.</t>
  </si>
  <si>
    <t>P038</t>
  </si>
  <si>
    <t>Meditronic 350G, CGM Elite</t>
  </si>
  <si>
    <t xml:space="preserve">Depending on how many grams and the type of food intake depends on how much at any time. </t>
  </si>
  <si>
    <t xml:space="preserve">Just resently! High too high close to DK. 1st I dosed myself with insulin through testing first, then Insulin ( So not to throw up as it'd be quick by the way I was sick). 2nd to wait it out as the out come would be low.  3rd all water from there as it eases my sickness due to being high. 
Lows are less and less but while I've been working I get them and have extreme signs like sweaty and blurry vision. And when this comes I've got crackers and juice to help.  </t>
  </si>
  <si>
    <t xml:space="preserve">Eating for lows with starch and fast acting sugars, like juice helps maintain a an extreme low.  And almost DK's I have symptoms and usually I drink water and test and induce insulin to get back on track.  </t>
  </si>
  <si>
    <t xml:space="preserve">When your type 1 diabetic as for me can have its downs.  For instance even though all signs pointed to a low and I eat for that, in fact it was a high and in short I tested and gave more insulin.  </t>
  </si>
  <si>
    <t xml:space="preserve">Testing and insulin brought balance </t>
  </si>
  <si>
    <t xml:space="preserve">A lot of excitement can play a key roll in numbers. Like with me going on rides at the PNE I'm always excited to the extent I don't always or rather avoid my signs until it's having to be fixed threw juice as I'm low. </t>
  </si>
  <si>
    <t xml:space="preserve">Headaches usually happen and because I don't always act fast it becomes longer threw the help with juice and something to eat. </t>
  </si>
  <si>
    <t>My CGM helps as I'm one diabetic who hates even though diet and such I do test testing. My CGM helps as it's a way to tell me what my blood sugars are?</t>
  </si>
  <si>
    <t xml:space="preserve">2.9 low due to lack of eating and waiting throw a flu cold. </t>
  </si>
  <si>
    <t xml:space="preserve">Because of my low state I'd not really think about what to eat other then the 4 food groups I have to have.  Vegetables, starch a piece of Bread, chicken leg and fruit an apple.  </t>
  </si>
  <si>
    <t>P039</t>
  </si>
  <si>
    <t>Carbohydrate count (in grams and exchanges), fat/protein content of meal that may influence carb absorption and require square/dual wave bolusing, previous or impending activity, BG trend as indicated by CGM (rising, steady or falling), temperature (exposure to warmer/cooler temp may require dose reduction) and overall wellness (sickness, stress or premenstrual symptoms may require an increase to my standard insulin:carb ratio).</t>
  </si>
  <si>
    <t>Corrected the 19.1 at 4am (2.4u novorapid bolus via pump aiming for a corrected BG of 7.1 within 2 hours based on my correction ratio of 0.8u:4mmol/L).</t>
  </si>
  <si>
    <t>Not counting carbs accurately - check and correct later. Sometimes you've just got enjoy normal life and not beat yourself up for it.</t>
  </si>
  <si>
    <t>Checking BG regularly and using CGM allows me to focus less on the food when socialising and more on my BG (correct as needed philosophy) so that I don't feel as though diabetes dictates every social interaction that involves special occasion food like birthday cake.</t>
  </si>
  <si>
    <t>After the birth of my middle son, I was absolutely exhausted and accidentally injected 12u of actrapid instead of 12u of protophane at breakfast. I realised what I'd done almost immediately &amp; called the ambulance and my husband.</t>
  </si>
  <si>
    <t>Checked BG every 5 mins while waiting for ambulance, sat still and ate 30g Cho from jelly beans every 5 mins until they arrived to set up dextrose drip and stabilise me.</t>
  </si>
  <si>
    <t xml:space="preserve">Yes. At dx, I used the calorie king book to count carbs without any understanding of the impact of the other macronutrients, exercise or wellness on BG and used older insulins via insulin pen (protophane and actrapid). </t>
  </si>
  <si>
    <t>I still use strips to confirm BG values from my CGM for calibrating,  bolusing or if I don't feel well. The difference it has made has been to my confidence to do things and the amount of time I spend 'in range'.</t>
  </si>
  <si>
    <t xml:space="preserve"> 7.2. A little higher than I usually wake on but stil ok. I'll have a small correction with my breakfast bolus shortly.</t>
  </si>
  <si>
    <t>P040</t>
  </si>
  <si>
    <t>Medtronic 640G, Freestyle Libre, Apple Watch, Lantus and Novorapid pens</t>
  </si>
  <si>
    <t>Carbs, GI of the carbs, what activities are planned or have just been done, when the next meal might be</t>
  </si>
  <si>
    <t>Inserted a fresh cannula, went about my business (night shift as a retrieval doctor in outback Australia), felt my bsl going high, checked my Libre, yep, correction bolus, drink of water, still going high, another correction, looking at the pattern on my Libre, concluding that the badness started with the new cannula 4 hours prior.</t>
  </si>
  <si>
    <t>Swore a lot and changed my cannula in a cramped retrieval aircraft, with a critical (post VF arrest) patient on board.  Yay.  First time for a new cannula fail for me, in 18 years of pumping.</t>
  </si>
  <si>
    <t>Breakfast after an early morning hypo.  Had a simple low GI breakfast, but morning food is a challenge for me.  I pre bolused, (this is all about 15 mins after waking up low and downing some glucose gel).  Often I just don't bother eating in the mornings, until the special "cortisol waking up spike" has finished.</t>
  </si>
  <si>
    <t>If I wait long enough, it will be sorted, if I get too excited and try and correct, I'll be hypo again before lunch.</t>
  </si>
  <si>
    <t>Glucose sports gel, water, and an afternoon sulking because I was sore.</t>
  </si>
  <si>
    <t>I actually dislike CGMS but love my Libre.  Fingerpricking to calibrate a sensor is both tedious and difficult to time correctly (with a stable BSL).
I use my Libre constantly, and love seeing the specific patterns.  I've been fiddling with basal rates, and actually started using Lantus in conjunction with my pump as a result of seeing what happens when I take my pump off for more than an hour. 
I also really, really hate fingerpricks.  Horrible thing to do!  Worst part of diabetes for me, so I've never tested as much as might be desirable, although my control has never been bad (since adulthood anyway).</t>
  </si>
  <si>
    <t xml:space="preserve">11.2 and steady.  This is the situation I described in the earlier question.  I will simply wait until my bolus insulin catches up with the small amount of carbs I ate, and soon the morning cortisol spike will ease off too.  It'll be normal again in an hour or so. </t>
  </si>
  <si>
    <t>If I were to eat now, I might be tempted to have a correction bolus.  But I know I have enough IOB, so I'll be patient. I am slowly trying to work my basal rates to cover the rise I get when I wake up.  But as I get up at a different time everyday when not working, and work shifts when working, it's next to impossible. Bolusing might help, but I'm often low when I wake up too.  Catch 22.  I wake up because I'm low, but when I physically get up, I get more of a rise than is ideal.  Blah!</t>
  </si>
  <si>
    <t>P041</t>
  </si>
  <si>
    <t>Animas Ping insulin pump, with connected glucose meter</t>
  </si>
  <si>
    <t>Amount of carbs to be consumed</t>
  </si>
  <si>
    <t>I changed my infusion set at about 10pm - went to sleep - woke up about 7AM - felt strange - tested and was over 400. I was able to treat it quickly by taking a shot of insulin - but I felt so guilty that I would have such a high number recorded in my meter and it might totally raise my A1C.</t>
  </si>
  <si>
    <t>Took a shot of Humalog and changed out the infusion set - kept testing about every hour till I was at 125.</t>
  </si>
  <si>
    <t>I forgot to boluse for two small cupcakes (20 carbs) - when I tested myself and was strangly high I went back to my pump to see when my last boluse had been - realized that I forgot to boluse - worried about Alzheimers.....</t>
  </si>
  <si>
    <t>Boluseed a correction - and drank a lot of water.</t>
  </si>
  <si>
    <t>We were on a cruise. Stopped in St. Thomas. Went on a very special excursion - zip-lining. I was scared and excited. When we arrived at the facility we were asigned lockers where we could safely leave our belongings as we could not keep them with us. I locked up my bag and went out zip-lining. Very exhilirating - but about 20 minutes into it I realized that I didn't have anything with me in case I went low. I was more afraid of that then of the zip-lining - and it really took away from my enjoyment of the moment.</t>
  </si>
  <si>
    <t>There was nothing I could do short of stopping my experience. Just kept going and tried to be extra aware of any low sugar symptoms. None occured. Tested as soon as I got my bag back  - was 160.</t>
  </si>
  <si>
    <t>When I first developed diabetes - I had to eat to keep up with the insulin. Then my doctor gave me a sliding scale. There were glucometers - big bulky things that took at least 1 miniut. When I first got a fast acting insulin it made things better. Then when I went with the pump it made it much easier.</t>
  </si>
  <si>
    <t>222 - was low before dinner - ate some carbs - didn't test before dinner - took enough insulin to cover dinner but not enough to cover carbs I ate to cover low.
I hate being diabetic....</t>
  </si>
  <si>
    <t>Tell my meter how many carbs I think I will be eating - it will tell me how much insulin to take to cover those carbs and the high.</t>
  </si>
  <si>
    <t>P042</t>
  </si>
  <si>
    <t>Animas Vibe pump, Humalog, Dexcom G4 sensor, Abbot Freestyle Lite meters, Diasend Software (via PC), Set Change App (Smartphone)</t>
  </si>
  <si>
    <t xml:space="preserve"> Check CGM reading and if necessary do a fingerstick BG reading too (especially if outside target range of 5.0 to 6.0).  Estimate carb count (visual), estimate type and GI of carbs in meal.  Use EZ bolus to obtain a recommended bolus dose based on programmed ISF in pump).  If necessary adjust (e.g. if CGM sensor shows trend rising or falling).  From estimate of carb type decide if extended bolus required (e.g. for pasta, pizza or any meal with significant fat content).  Programme extended bolus with split based on previous experience.  If meal relatively low GI, try to pre-bolus by 10-15 mins (unless CGM shows falling trend).  Administer bolus.  If appropriate use fingerstick reading to calibrate CGM.</t>
  </si>
  <si>
    <t xml:space="preserve">CGM reading trending low after meal - check IOB.  If necessary cancel extended bolus.  If necessary use temporary basal rate of -90% for 1 hour.  If BG continues to drop, take 5 Glucose tabs and wait it out.
CGM reading continuing to rise above 10 at 2h after meal.  Take a 1-2 unit manual correction.  Check again after 30 mins and if necessary repeat.  Check BG with fingerstick.
Low BG associated with exercise.  Use temporary basal of -90% for one hour.  If drops below 3.5 take 5 glucose tabs.  </t>
  </si>
  <si>
    <t xml:space="preserve">Ate too much cake at birthday party (or rather ate cake and underestimate carb  count).  </t>
  </si>
  <si>
    <t xml:space="preserve">Took a 3 unit correction and waited for 30 mins.  Still rising so took another 2 units.  After another 30 mins, CGM trend line turns down.  </t>
  </si>
  <si>
    <t>Cut basal rate by 90% for one hour.  Take 5 glucose tabs plus a biscuit</t>
  </si>
  <si>
    <t xml:space="preserve">I was diagnosed in 1977.  No meters or even colour coded BG strips.  One shot per day of mixed Lente and Ultralente insulins.  Eat to a strict fixed diet.  </t>
  </si>
  <si>
    <t xml:space="preserve">Watch the trend - Trends are diagnostic whereas single fingerstick readings are not.  </t>
  </si>
  <si>
    <t>See above and previous answer to Q7.  Enter BG into pump and allow it to make the correction.</t>
  </si>
  <si>
    <t>P043</t>
  </si>
  <si>
    <t xml:space="preserve">Medtronic 522 and dexcom g4 </t>
  </si>
  <si>
    <t>carb intake, activities planned, stress, and other nutrients in food (fiber, fat and others)</t>
  </si>
  <si>
    <t xml:space="preserve">I was in a car accident many years ago. I was feeling low and discovered I had no glucose tabs or carbs with me, i drove to the nearest store to get carbs but had no cash with me, i had to get to a bank as fast as I could. I did get to the bank and then drove trying to get home...terrible crash. </t>
  </si>
  <si>
    <t xml:space="preserve">My life has absolutely changed. Without a CGM stress conquered my life. Now I can trust the data and make adjustments as needed. </t>
  </si>
  <si>
    <t xml:space="preserve">108. Just had breakfast :) </t>
  </si>
  <si>
    <t xml:space="preserve">IOB, and nutrimental data. </t>
  </si>
  <si>
    <t>P044</t>
  </si>
  <si>
    <t>Animas Vibe, Abbot Freestyle Lite, Dexcom G5, xDrip+ (with slight modifications), Samsung Gear S5 (with custom app I developed)</t>
  </si>
  <si>
    <t>I had multiple lows about 6 hours after my last bolus and about 3 hours after having suspended my basal. After treating each low generously I would have another one. My thought process was "there should be no insulin in my system, what is going on?? Maybe my pump site is developing a fatty lump... but it is only a day old. Maybe it is some immunological thing."</t>
  </si>
  <si>
    <t>Continued consuming carbs as necessary and kept basal at 0. Set change in case the site was a problem.</t>
  </si>
  <si>
    <t>Ate a meal out. Estimated the carbs to be roughly 130-190g. Bolused for 130g because I would prefer hyper to hypo. Sugar ended up around 17mmol/L.</t>
  </si>
  <si>
    <t>Took a correction dose of Afrezza (as this is the fastest-acting insulin I possess).</t>
  </si>
  <si>
    <t>If I have a pattern of going hypo I *quickly* reduce my insulin for the appropriate time period. If I go high I *gradually* increase my insulin for the appropriate time period. (Obviously I treat/correct to solve the current sugar issue but I also need to make adjustments for future.)</t>
  </si>
  <si>
    <t xml:space="preserve">Yes, very much so. I have changed from a routine of fixed meal times to a "sugar surfing" approach. I rely on my CGM and not just current sugar level and trend, but how my sugar has been behaving generally for the last 48 hours and particularly the last few hours. I started with NovoRapid and Lantus, but now I use a pump (with NovoRapid), or Levemir when taking a pump holiday, as well as Afrezza, a CGM, and a smartwatch app. </t>
  </si>
  <si>
    <t>It makes it much easier for me to "sugar surf" - which is often the only sensible approach to my diabetes seeing as my sugars are rarely predictable. It also allows for a much more flexible lifestyle while achieving better glucose results. I am using a smartwatch app I developed to conveniently monitor my sugar, which has been life-changing. I can now exercise without stopping every 10 minutes to babysit my sugar.</t>
  </si>
  <si>
    <t>11.0 mmol/L. It is at this level because I took a correction dose back when it was about 15 (which occurred because of eating breakfast late and reducing my insulin because I know I am more insulin sensitive if I eat breakfast late, but it varies as to how much). It should continue to drop for another hour, and I expect it will settle between 7 and 10.</t>
  </si>
  <si>
    <t>I would bear in mind that my sugar is going to settle between 7 and 10 and base any correction off that. I would estimate the carbs in my meal, take into account that I have not and do not intend to exercise today, and use my 1:8 carb ratio (which I have modified from 1:7 since yesterday because I have been going low at this mealtime for the last 2 days).</t>
  </si>
  <si>
    <t>P045</t>
  </si>
  <si>
    <t>Medtronic 630 insulin pump and Enlite CGM sensor; OneTouch Verio Sync meter &amp; app; CalorieKing app for carb/food counting</t>
  </si>
  <si>
    <t>A few years ago I had a 5-6 hour time frame where I was low and remained low regardless of how much juice, and then other food, I ate. My thought process was a mess, as I got more and more scared the longer it was low and I kept eating carbs every 15 mins. It's so difficult to think clearly, with either lows OR highs. High BG makes me want to (and usually do) cry, when no matter how much insulin I give, I can't get the number to come down and the horrid symptoms/feelings to stop. I feel desperate, frustrated, and angry. With both lows and highs that extend and don't respond to treatment the way I need, after a while I just want to give up.</t>
  </si>
  <si>
    <t>Happens often. I don't have much thought process about it. I know what I'm doing, I try to respond appropriately with insulin and/or activity, and I know (or think I know) how it's going to go. If I binge eat, I know what I'm doing. I know it's going to be tough to get the BG down, especially if it's late at night.</t>
  </si>
  <si>
    <t>see above. sometimes I may also even try to bolus ahead of time, but with binge eating, that is not often possible.</t>
  </si>
  <si>
    <t>I'm 37 years older, and was 7 when I was diagnosed, so of course. I am solely responsible for my diabetes and my actions. I know a lot more, tech and treatments have changed a great deal, mostly for the better, and I'm privileged to be able to use many of the treatments that work best for me.</t>
  </si>
  <si>
    <t>P046</t>
  </si>
  <si>
    <t>Tandem T-Slim insulin pump
Freestyle Lite meter</t>
  </si>
  <si>
    <t>If my blood glucose is over 91, I bolus 1:100 for sugar. Then I count carbs and take 1:14. If I am going to exercise, I take a little less insulin.</t>
  </si>
  <si>
    <t>November 2016, I had an unexpected extreme low bg. My level was perfect before going on The High Roller ride here in Las Vegas, NV. By the time the ride ended, I barely remember walking off the ride. My sister gave me some candy to eat. The next thing I knew, I was coming to in the ambulance. They recorded my bg at 19 &amp; gave me IV glucagon. I refused to go to the hospital. I checked my bg every hour or two.
Other times, I have had my bg go over 200 when I get an occlusion in my tubing, or if I need to move the infusion set to a new site.</t>
  </si>
  <si>
    <t>When I have an extreme low, like 20-22, my husband gives me a glucagon shot &amp; calls 911.
If my sugar is high, I check for an occlusion &amp; move the needle to a new site, then take insulin to cover the high.</t>
  </si>
  <si>
    <t>If I do not know the exact carbs in food, I make my best guess and bolus for it.  Then I check my sugar level in two hours to see if I took too much insulin, or not enough. It makes me feel like not eating if I don't know the carbs. It's easier to just not eat.</t>
  </si>
  <si>
    <t>I checked my sugar level in two hours and take appropriate action.</t>
  </si>
  <si>
    <t>See above. I try to estimate carbs &amp; take insulin for it. And check my sugar in two hours. It is very frustrating and makes me feel like Not eating.</t>
  </si>
  <si>
    <t>Took more insulin, Or ate more carbs as needed.</t>
  </si>
  <si>
    <t>50 years ago, I only took one shot a day of NPH and Regular insulin. We only had Clinitest tablets to check how much sugar had spilled over into the urine. Insulin was made from beef or pork. I could only use beef insulin. My skin broke out in little sores from the impurities in the insulin, before RNA/DNA chemically made insulin.
There were only glass syringes with needles that had to be sterilized and used over and over. No disposable syringes or needles.
It was like living in prehistoric days and a wonder I survived. Due to Not being able to control sugar levels,  I had a heart attack in my 30's, have severe Proliferative Retinopathy, &amp; now have kidney disease. I Thank the good Lord that I have No loss of limbs or other major complications at this time.</t>
  </si>
  <si>
    <t>119. Not terrible, but Higher than I like. So I bolus for it. I try and try and TRY to get readings in 90-92 range. But it is SO difficult! I feel like a failure.
I would like to be able to start a day without having to check my blood glucose. I have to constantly check my bg and take insulin to correct levels, monitor every morsel of food I eat and count carbs. It is 24/7. NO Breaks from it! Sometimes it gets overwhelming and just feels like so much to do.  For what? So my body can  just keeps deteriorating and drug companies make more &amp; more money the worse I get?
I keep hearing how a cure is just a few years away, but it never comes.</t>
  </si>
  <si>
    <t>I add bg value, then add carbs, and my pump tells me how much insulin to take. 1:100 correction factor, and 1:14 for carbs.</t>
  </si>
  <si>
    <t>P047</t>
  </si>
  <si>
    <t>Dexcom G5, iPhone app associated with it, Omnipod, Novolog and Lantus pens (in case of emergency)</t>
  </si>
  <si>
    <t>Unexpected highs in spite of not eating and exercising. Eventually decided Omnipod was malfunctioning (after 24 hours), changed pump and situation improved. I frequently go low as well, usually due to exercise or over bolus. I am insulin sensitive.</t>
  </si>
  <si>
    <t>Ate pizza, still experimenting with how to bolus, ended up going high 5 hours later. Next time I'll extend the bolus.</t>
  </si>
  <si>
    <t>Took a few corrections during the night.</t>
  </si>
  <si>
    <t xml:space="preserve">Told you already </t>
  </si>
  <si>
    <t xml:space="preserve">Been on a Dexcom since 3 weeks after diagnosis, I look at read out regularly </t>
  </si>
  <si>
    <t xml:space="preserve">206. Underbolused deliberately since was attending a new exercise class and had no idea how difficult it would be. Didn't want to have to worry about it during class. Gave myself a correction when I got home 10 minutes ago </t>
  </si>
  <si>
    <t>I would wait until BG reduces to 130 or so before bolusing. If I couldn't, I would bolus, wait until BG starts going down to eat.</t>
  </si>
  <si>
    <t>P048</t>
  </si>
  <si>
    <t>OneTouch VerioIQ
Tandem t:slim X2
Dexcom G5
xDrip+</t>
  </si>
  <si>
    <t>Whether my blood sugar went high or low after this meal yesterday, if I am going to be active or not in the next few hours, and the current trend of my blood sugar</t>
  </si>
  <si>
    <t>I was taking a walk after dinner with my parents, and my CGM sensor (Dexcom G4 at the time) was saying that my blood sugar was 100.  We stopped at Walgreens and I had a moment where I forgot where I was in the store (or do similar to that; I don't remember exactly and it's hard to describe).  I knew my blood sugar is low, and when I checked on my meter, it sakd I was 39!</t>
  </si>
  <si>
    <t>When I entered 39 into the CGM, it immediately asked for another calibration.  So I checked again.  Then I stayed where I was and ate some fast-acting carbs.</t>
  </si>
  <si>
    <t>At my school's honors banquet, they have little plates with small desserts (cookie, eclairs, etc.) on them.  I ate a cookie and some strawberries and didn't fully bolus for them because my blood sugar was trending down or maybe a little low.  I kept nibbling on another dessert thinking that it wouldn't make me go high.  During the banquet, my blood sugar started rising and went past 180, which is the worst feeling (when your blood sugar is rising, you know it won't stop any time soon, and it was an avoidable situation).</t>
  </si>
  <si>
    <t>I took a little extra insulin but had to face the fact that the carbs would take time to absorb and the insulin I already took needed time to work.  If I took more insulin I might go low later.</t>
  </si>
  <si>
    <t>At a birthday party with a lot of Indian food I had never eaten before, I grossly overbolused and my blood sugar was soon falling rapidly.</t>
  </si>
  <si>
    <t>Yes, everything has gotten harder and I go high more often, whereas I used to go low.  I also need about 2.5x the basal insulin from 3-7am overnight.  My total daily dose has also increased a lot.</t>
  </si>
  <si>
    <t>I feel more in control and have a lot more peace of mind about not going low at night.  I'm also more aware of what my blood sugar is at any given time, which can be irritating when it's high.</t>
  </si>
  <si>
    <t>91.  This was a normal reading and I used an appropriate I:C ratio to cover breakfast.</t>
  </si>
  <si>
    <t>I would consider how my I:C ratio has worked during the last couple days, what exactly I'm eating (high fat or pizza, for example), and my blood sugar's trend.  This BG of 91 is steady, and my ratio of 1:6 has worked well for the past few days, so I will probably follow my insulin pump's bolus wizard calculation.</t>
  </si>
  <si>
    <t>P049</t>
  </si>
  <si>
    <t>One Touch BG Meter, Solostar pens (Apidra &amp; Lantus), iPhone 6 and AppleWatch (both running the Dexcom App -- the G5 device itself is unnecessary).</t>
  </si>
  <si>
    <t>Is my GB level flat, going up, or dropping like a stone?  My CGM informs me.  I'll then roll that information in along with noting how many carbs the meal will provide.  It is not a perfect calculation, but we all do the best we can.</t>
  </si>
  <si>
    <t>Your example above ~just~ happened to me.  I boarded a plane last week in Orlando, FL for the flight home to California.  I'd had a lunch meal before getting on the plane, so figured I was good to go.  Apparently the meal did not include enough carbs, so my sugars started tanking on me about an hour after the meal, which was about 30 minutes after we started boarding.  I didn't think much at first about it being trouble, but it took a full hour to get off the ground, and by that time I was below 100mgdL, and headed downwards still, and pretty steeply.  All of my food stuffs were above me in the overhead bins because I had been asked to put my carry on up, and failed to take out anything to eat when I did so.  I was in a bind, and was getting very stressed.  We were in the air by the time I was getting into dangerous low territory, but I did not feel comfortable just getting up, thinking it might cause a stir.  But, then I was thinking. "What if I pass out?"  My iPhone kept going off, and I was trying to hide it (it is VERY loud!!!).  I was down in the 40s by then, and I was starting to feel that familiar sense of 'reaction confusion' that can overwhelm you in almost no time at all.  The seatbelt sign was still on, and I just sat there, willing the time away, hoping I would not become disconnected by confusion.  The pilot came on a few minutes later -- by that time my hands were numb, which happens often when I go too low too quickly -- and turned the seatbelt sign off.  I leapt up and opened the bin and got myself something to eat right then.  Of course, it takes time for things to even out, and for my sugars to rise up.  A painful time.  I just had to wait it out.  It was a bad situation, but could have been way worse.</t>
  </si>
  <si>
    <t>I played by the normal rules, though I shouldn't have.  I should have gotten up at the moment I realized I was getting into trouble, but I did not want to make a scene (which is ALSO very stressful).</t>
  </si>
  <si>
    <t>We had a big day at work yesterday (some good announcements and a big town hall meeting with everyone.  Afterwards, we were served ice creams.  I had one, knowing full welt would push me up over 300 mgdL.  I knew I would ascend, and then crest and come back down.  I did a small bolus injection to relieve it a bit.  I did NOT do a huge injection as I knew that would cause me problems later on.</t>
  </si>
  <si>
    <t>I just knew I had to keep my BG levels up as well as I could, by over-eating all day long.</t>
  </si>
  <si>
    <t>Oh, yes!  The Dexcom has helped immeasurably (I've been with Dexcom since the Seven PLUS, from late 2011).  Knowing my current levels is great, sure, but knowing the ~TREND~S of how my sugars are going up and down, and when, is just fantastic. My Dex changed my life.</t>
  </si>
  <si>
    <t>Well, somewhat answered just above.  To phrase it from a different angle, strips are great but you never know if you are rising, or tanking from the number shown on the meter.  The Dexcom shows you this information, and it is hugely beneficial.</t>
  </si>
  <si>
    <t>Dexcom has me right now at 149, post lunch.</t>
  </si>
  <si>
    <t>Answered specifically in #7 above.  Same answer goes here.</t>
  </si>
  <si>
    <t>P050</t>
  </si>
  <si>
    <t>630G, used to have the dexcom G5 which was better</t>
  </si>
  <si>
    <t xml:space="preserve">carb counting and what i am doing after dinner </t>
  </si>
  <si>
    <t xml:space="preserve">see above. </t>
  </si>
  <si>
    <t xml:space="preserve">I do legal work and the stress with my job affects my BS all the time. I can have my usual Blood Pressure of 110 over 80 and then go into trials and my Pressure is 220-130. These pressures play havoc on my BS and without frequent BS readings, I am in trouble. </t>
  </si>
  <si>
    <t>BS reading sometimes 2 or 3 times and hour and sometimes Im high and sometimes Im low.</t>
  </si>
  <si>
    <t xml:space="preserve">yes, I take much better care of myself, have always eaten correctly and have been a non red meat eater since High School. I test more often and with the 630G, my sensor tells me my BS at a glance. </t>
  </si>
  <si>
    <t xml:space="preserve">I use the CGM G5 system and still test all the time. I have found that the pump 630G is not as accurate as the Dexcom was and I could share my results with my wife via iPhone for the Dexcom so I had her looking out for me when I had activities. The G5 is not user friendly and beeps all the time. I sometimes work in a courtroom and I haver to remember to program the pump not to make noise It is an annoying process when the Dexcom, all you had to do is turn the sound down on your iPhone. </t>
  </si>
  <si>
    <t xml:space="preserve">330-cortizone shot on Wednesday afternoon. Still feeling the effects of it. I have increased my temp basil but still have been high. </t>
  </si>
  <si>
    <t xml:space="preserve">I set my pump to give me extra insulin for the steroid in my body, so I am just counting calories and carbs for a meal. </t>
  </si>
  <si>
    <t>P051</t>
  </si>
  <si>
    <t>Medtronic 630g, Bayer connect meter, Novolog</t>
  </si>
  <si>
    <t>How many carbs I ate</t>
  </si>
  <si>
    <t xml:space="preserve">I was at Universal two weeks ago, and I checked my bgs before getting on a ride, while I was in line. It was a normal 130. After getting off the ride about an hour later, I noticed I wasn't feeling right. I checked it again, and I was somehow at 30. I told my husband to give me his soda. I chugged it while continuing to follow him and our friends around the park. I noticed I was getting dizzy and disorientated so i grabbed his arm. I cant explain how i knew, but I knew I was about to go into a seizure. So I told my husband what was about to happen. He led me to a chair. I could feel myself convulsing, but i was awake for the most part. I could feel myself passing out a few times, but I would scream in my head not to. Both my friends ran and got me a soda to drink, while my husband argued with me about finding medical help. I told him I didn't need the help, I just needed sodas. After I started feeling a little better, I went to the bathroom and cried. I berated myself for not finding medical help and for ruining everyones day. </t>
  </si>
  <si>
    <t>I fought to remain conscious. I let others know about the issue at hand. And I drank sodas as quickly as possible.</t>
  </si>
  <si>
    <t xml:space="preserve">I have a love of italian food. Mostly pasta. So I ate pasta for dinner one night. I couldnt get my bgs under control for the next 24 hours. It was constantly high. That was when I decided that im not allowed to eat pasta after 3pm, and I can only have it on very rare occasions. </t>
  </si>
  <si>
    <t>I would correct every 4 hours and check my bgs every two.</t>
  </si>
  <si>
    <t xml:space="preserve">I checked it every 2 hours and corrected every 4-6. I moved my site from my leg to my stomach. </t>
  </si>
  <si>
    <t xml:space="preserve">Yes! When I was first diagnosed I was allowed to eat only so many carbs. I had to give myself shots at every meal and once at bedtime. I was using fast and slow acting insulin. </t>
  </si>
  <si>
    <t xml:space="preserve">I have the CGM, but I have yet to be trained on it. </t>
  </si>
  <si>
    <t>142. I must have miscalculated the carbs I ate. And i have been eating a lot more carbs lately. (Stress eating:()</t>
  </si>
  <si>
    <t xml:space="preserve">I used to, before my pump, take my current value, subtract 130, and divide by 30, to get the amount of insulin i would need to get my bgs where it needed to be. Now, I enter it into my pump, and it figures the amount for me. </t>
  </si>
  <si>
    <t>P052</t>
  </si>
  <si>
    <t>Dexcom G4 tandem tslim pump</t>
  </si>
  <si>
    <t>Carbs of meal, BG at time of eating</t>
  </si>
  <si>
    <t>Bad low after running a 5k. Bolused for rice cake and pb before run... Should have lowered my basal rate while running. First time I had ran that far in a while. My BG reading was 38 after my run! Weirdly I did not feel low, though my husband said I was very grumpy.</t>
  </si>
  <si>
    <t>Ate 9 grams of carbs and we were about to drink beer so I knew that would bring it up. Checked my BG several times in the next 30 mins to make sure it was rising</t>
  </si>
  <si>
    <t>BG went over 300 after a typical breakfast</t>
  </si>
  <si>
    <t>Gave myself insulin to bring it didn't also reprimed my tubing as it had air bubbles</t>
  </si>
  <si>
    <t xml:space="preserve">Somewhat. Much tighter control through waiting to eat so my insulin kicks in </t>
  </si>
  <si>
    <t>64. Haven't eaten breakfast yet</t>
  </si>
  <si>
    <t>Carbs I'm eating</t>
  </si>
  <si>
    <t>P053</t>
  </si>
  <si>
    <t xml:space="preserve">Contour next meter, Accuchek Fastclix, Animas Vibe, Dexcom G4 system, Radrr case on spibelt. </t>
  </si>
  <si>
    <t xml:space="preserve">BG trend on cgm, carb content of meal, insulin to carb ratio, how much insulin in pump at that time, what activities I will do after meal (i.e. exercise?) </t>
  </si>
  <si>
    <t xml:space="preserve">Eat sugar. get bg up. Erradicate the symptoms of a low. Eat carbs. Worry about correcting the high afterwards. Was at home, awoke to cgm alarming, felt ok til I sat up and got shaky etc. Noone else to inject glucagon. Hence no glucagon prescription. </t>
  </si>
  <si>
    <t xml:space="preserve">Ate jelly beans, and orange juice. And crackers. And it took 40 minutes to get my bg to rise. </t>
  </si>
  <si>
    <t xml:space="preserve">Ate takeout, had to estimate carbs and bolus. Underbolused as it turns out, so had a correction bolus of insulin. Waited 2h and watched it take effect. Remembered to use more insulin for next time I ate that item. </t>
  </si>
  <si>
    <t xml:space="preserve">See above. </t>
  </si>
  <si>
    <t xml:space="preserve">Hasn't occured. I don't travel. No desire to travel now, because I am diabetic. </t>
  </si>
  <si>
    <t xml:space="preserve">Yes. I recently acquired a pump. </t>
  </si>
  <si>
    <t xml:space="preserve">I can follow my bg in real time and react accordingly, and this means I can keep my bg values in range for longer periods of time. I know how foods afect me because I see the cgm graphs. Some items I thought didn't spike my bg actually do because the cgm shows me this. Fingersticks cannot capture that data. I don't care about data from yesterday or last week etc. I care about NOW. Now I have a lower a1c. </t>
  </si>
  <si>
    <t xml:space="preserve">insulin correction factor, how much insulin in pump, insulin on board value, what bg value is, carb content of meal, insulin to carb ratio, what activity level I will be doing after the meal. </t>
  </si>
  <si>
    <t>P054</t>
  </si>
  <si>
    <t>Carb count and fat content in the meal</t>
  </si>
  <si>
    <t>My high happen when food manufacturer’s reports false carbohydrate content on a food label – I found this to be consistent with certain food manufacturers and restaurants.
Lows typically happen when I underestimate how quickly/slowly l digest specific meal, insulin dose is OK, but better timing or splitting a dose may be required.</t>
  </si>
  <si>
    <t>Insulin shot for Highs, sugar for low.</t>
  </si>
  <si>
    <t>About 4 hours after a meal and some ice-cream my BG was over 150. I instantly understood that this happened because I had forgotten to do a follow-up shot for ice-cream. Food with high fat combined with sugar/carb takes a lot longer to raise BG and this type of food cannot be addressed with a single bolus because insulin will not be active after 2 hours, yet all of the food has not been digested.</t>
  </si>
  <si>
    <t>I did a follow-up shot of insulin.</t>
  </si>
  <si>
    <t xml:space="preserve">Typically my fasting BG is 100-120 in the morning. One day it was 180, I was not sure if I took basal evening before. Next morning same thing happened, my morning BG was over 180, this time it hit my why: 
I was on vacation week earlier in a tropical climate and I was spending a lot of time outdoor at temperatures above 85 F. Because of this trip, I figured that my basal insulin may have lost its potency due to exposure to temperatures over 85 F. </t>
  </si>
  <si>
    <t>I replaced basal insulin pen with the new one and my morning BG returned to my typical range 100-120.</t>
  </si>
  <si>
    <t>CGM showed my how important it is to decide on timing. Timing is as important as dose. One cannot go with out the other. CGM also helps with determining correct bolus dose become it is showing you BG trend  (up/down or flat) This is one of the factors to consider when bolusing.</t>
  </si>
  <si>
    <t>115, I am on my lunch break, I bolused and I am eating now.</t>
  </si>
  <si>
    <t>"you are going to take insulin now for a meal" ?!?!?
Why did you already decided that I am going to take insulin now? I may eat now and take insulin 1-2 hour later! I do eat before I bolus sometime!
Current BG, BG trend (up/down or flat), carb content, fat content, physical activity (before and/or after), shot location (abdomen vs. arm)</t>
  </si>
  <si>
    <t>P055</t>
  </si>
  <si>
    <t>Tandem t:slim, Dexcom G4, Accu-Chek Aviva, Fitbit, Calorie King, Figwee</t>
  </si>
  <si>
    <t>Current level, arrows on Dexcom trending up or down, carb total &amp; make up of carbs, protein &amp; fats, insulin on board</t>
  </si>
  <si>
    <t>Happens often. Ran low all day yesterday, nothing different in my day to cause the lows, so testing more frequently and checking CGM and eating glucose tabs, I made it through the day. Basal adjustments maybe needed.</t>
  </si>
  <si>
    <t>Already explained above</t>
  </si>
  <si>
    <t>Didn't pre bonus before meal. Knew why I was higher after eating. Just had to wait it out because there was insulin on board &amp; really couldn't take more.</t>
  </si>
  <si>
    <t>Just rode it out. It did come back into line.</t>
  </si>
  <si>
    <t>This doesn't really apply. Been doing this for a very long time and have been through just about everything. Travel, not an issue, can find basic food items at least do a good SWAG ( scientific wild ass guess) &amp; hope for the best. I can handle most things thrown at me.</t>
  </si>
  <si>
    <t>Of course! 47 years ago, it was 1 shot of Lente, test urine with test tube &amp; tablets, &amp; use an exchange diet. Dark ages back then! Parents called the doctor everyday with urine tests &amp; they adjusted insulin dose. Now it's pump, CGM, carb counting, doing all adjustments myself.</t>
  </si>
  <si>
    <t>I really love the trend arrows. A 120 with flat arrow, great! A 120 with 2 arrows straight up whole different story. More info makes for better choices.</t>
  </si>
  <si>
    <t>164. Might need a mini bonus to bring it into line but did walk 2 miles from ball park to train station, so may just leave it. I no longer beat myself up when I get numbers out of my range.</t>
  </si>
  <si>
    <t>Any IOB, what kind &amp; how many carbs, protein &amp; fats, what way are arrows on CGM doing, long long do I need to pre bonus &amp; can I, and do the carb figures using experience, apps &amp; menu if available.</t>
  </si>
  <si>
    <t>P056</t>
  </si>
  <si>
    <t>One Touch Ping</t>
  </si>
  <si>
    <t>delayed dose needed, post meal dosing.</t>
  </si>
  <si>
    <t>Pump occlusion while I had my Mother out at a clinic for medical tests.  Driving with 500 BG and felt dizzy and sick, with an elderly Mother in my care. Scary.</t>
  </si>
  <si>
    <t>Got home as quick as possible, while trying to drive safely.  Changed infusion set as soon as able.</t>
  </si>
  <si>
    <t>Stomach was off the other day and husband ordered food I couldnt eat.  So all I had was a giant mound of oriental rice with sauce, and paid the price later. Should have known that a high would result from all that rice.</t>
  </si>
  <si>
    <t>boluses all night to bring down high.</t>
  </si>
  <si>
    <t>On vacation with new brand of meter.  Had very high BG from being on vacation and new meter wasnt working well at all.  Didnt know what to do exactly....</t>
  </si>
  <si>
    <t>Kept bolusing and may have called meter company for help.</t>
  </si>
  <si>
    <t>Yes, but there were no pumps etc in 1970.</t>
  </si>
  <si>
    <t>dont use</t>
  </si>
  <si>
    <t>147 good number for me after doing some yard work at Moms house.</t>
  </si>
  <si>
    <t>I always dose post meal as my Bg will drop too fast if I bolus ahead and I never know how much I will be eating.</t>
  </si>
  <si>
    <t>P057</t>
  </si>
  <si>
    <t xml:space="preserve">Dexcom G5, dexcom clarity, my fitness pal, insulin pens </t>
  </si>
  <si>
    <t xml:space="preserve">Number of carbs and fat </t>
  </si>
  <si>
    <t xml:space="preserve">Unexpected high with exercise...I teach Zumba and I spike intermittently with no rhyme or reason. At times I go too low! I always have glucose tabs with me for when I have a hypo. When I spike to high, I take more insulin when I get home. </t>
  </si>
  <si>
    <t xml:space="preserve">See above </t>
  </si>
  <si>
    <t>When I eat sushi!!!!! I always think I bolus correctly, but I am always wrong!! Also, if I go low, I have a tendency to eat too much then go HIGH!!</t>
  </si>
  <si>
    <t xml:space="preserve">This usually happens at night, I take a small amount of insulin to correct my "over corrected" high (being conservative since I will be going to bed soon).  Then correct more in the morning if needed. </t>
  </si>
  <si>
    <t>I spiked after eating egg whites..cooked by me!! No carbs!! I think it was stress level in the morning at work??</t>
  </si>
  <si>
    <t xml:space="preserve">I now take more units in the morning when I eat no matter what I eat!! </t>
  </si>
  <si>
    <t xml:space="preserve">At first my md instructed me to use a sliding scale...now I'm on an insulin to carb ratio and correction factor </t>
  </si>
  <si>
    <t xml:space="preserve">My finger tips are soooo thankful that I no longer do finger sticks 8-10 times per day now that I have my dexcom!! It's cheaper and I have improved monitoring!! </t>
  </si>
  <si>
    <t>Number of carbs!!</t>
  </si>
  <si>
    <t>P058</t>
  </si>
  <si>
    <t xml:space="preserve">Apidra insulin, Toujeo insulin, Bayer Contour Next USB meter, One Touch Delica lancet, Dexcom G4, generic pen needles, BD syringes </t>
  </si>
  <si>
    <t>How many carbs I need for what I'm eating and what time of day (I need less insulin at night)</t>
  </si>
  <si>
    <t>I had a scary low in the supermarket and thought I would pass out. Luckily my husband was with me and steered me to the pharmacy and glucose tablets and a chair. I learned to always keep ample glucose on me--ALWAYS. I have ever since.</t>
  </si>
  <si>
    <t xml:space="preserve">I ate a piece of cake with frosting I'd baked for my father in law. It was so delicious, I ate another piece. My glucose soared to nearly 400 and stayed high for hours. </t>
  </si>
  <si>
    <t>I took insulin, waited a couple of hours, took more, waited. I probably took too little at first, but I didn't want to go low, which is the risk in these situations.</t>
  </si>
  <si>
    <t>I was under a lot of stress and my blood sugar shot up and stayed high for hours.</t>
  </si>
  <si>
    <t xml:space="preserve">Yes, I'm easier with everything. I don't panic if my blood sugar is too high for too long, because I can watch it. Having the Dexcom makes me a lot more confident. </t>
  </si>
  <si>
    <t>I don't have to use as many strips, though I still use at least 5-6 a day. Generally, life with a CGM is a lot easier. I'll do anything to keep it (work a second job, etc.)</t>
  </si>
  <si>
    <t>Reading is 196. Yikes! I need to take a little more insulin for my dinner. I had two tortillas with cheese and pinto beans, and deliberately took too little insulin so I didn't go low (this type of meal takes a while to digest). Now I need more.</t>
  </si>
  <si>
    <t xml:space="preserve">I would take one unit of insulin now, to bring me down to 125, and take more insulin after eating. </t>
  </si>
  <si>
    <t>P059</t>
  </si>
  <si>
    <t xml:space="preserve">Dexcom G5, iPhone as a receiver for Dexcom, Apple Watch with Dexcom app to see BGs but also to track activity, Contour Next meter and strips, Medtronic Paradigm 551 insulin pump. Novolog. Victoza </t>
  </si>
  <si>
    <t>When the last time I ate was; how light or heavy a meal that was; if I have insulin on board (I typically eat very low carb, for reference, so if I have corrected or eaten carbs I would consider myself to have more insulin than usual in my system), how many carbs are in what I am eating, fiber, past patterns for the foods I am about to eat, if I have had or am going to have any sort of activity -- and at what intensity (and that includes anything from walking to the subway or doing chores at home to going shopping to actually exercising), if I've had coffee, if I have been or am going to be drinking alcohol, if it is my period or I'm sick and maybe more resistant than usual, if my blood sugar appears static vs. slightly falling vs. going to fall. Whether I have been disconnected for 20-30 min for instance showering/getting dressed or bathing...a WHOLE LOT, in other words‹</t>
  </si>
  <si>
    <t xml:space="preserve">I would typically start my workouts around 250 at this time and it would be like 30 minutes of moderate cardio -- not even running. Once I dropped to 36 from this and didn't feel worse than dropping to 60 or so. I checked when I was back home from the gym. It was shocking to see that low. In terms of highs, shocking highs can occur more often. Even though my A1c is 6.5% or lower right now, I woke up at 330 this morning and chalk it up to the past two days my body seems to be fighting a cold and I am resistant as hell despite doing all of the recommended troubleshooting -- new insulin, new pump site, new reservoir, new tubing, upping basal, correction boluses, avoiding any carbohydrates, exercise...it is so fucking annoying to have highs like that. Stress may be involved. Stress is usually involved in unexpected highs. </t>
  </si>
  <si>
    <t xml:space="preserve">I bolused the fuck out of that high. And ranted / vented to my boyfriend about fuck diabetes and all of that jazz for a few minutes until I could start making jokes about it. </t>
  </si>
  <si>
    <t xml:space="preserve">Yes. I didn't have a CGM. I didn't know that greek yogurt and nuts with splenda, or that 2 tbsp of peanut butter straight from the jar in actual measuring spoons, could make me resistant for hours. I thought it was as simple as carbs in and carbs out. My pump ratios don't work. I'm good eating an essentially ketogenic diet with plenty of vegetables. I'm at about 70-80% basal. Cutting my basal for an hour will usually result in some kind of gentle rise. Cutting my basal for 2 hours and then resuming will result in a quick rise at hour 3 or 4. None of the general rules apply. </t>
  </si>
  <si>
    <t xml:space="preserve">I don't want to waste a test strip and I'm still super high from this morning. I'm annoyed about the high but heading to go to the gym. </t>
  </si>
  <si>
    <t xml:space="preserve">It would be the sam answer for Q7. In this case, at this high level, I would not eat though. </t>
  </si>
  <si>
    <t>P060</t>
  </si>
  <si>
    <t>medtronic 630G, dexcom g5</t>
  </si>
  <si>
    <t>time of day, recent exercise, expected exercise, carb count certainty about meal</t>
  </si>
  <si>
    <t>i guessed wrong about carbs in a meal and over-bolused</t>
  </si>
  <si>
    <t>i ate - glucose tablets and healthy carbs</t>
  </si>
  <si>
    <t>i know why i am high, i will reduce the high level (depending what time it is, i might lower the bolus).</t>
  </si>
  <si>
    <t>i did a bolus and a test in 2 hours</t>
  </si>
  <si>
    <t>same as above</t>
  </si>
  <si>
    <t>yes - no more sharpening needles, no more urine tests, fewer finger sticks (g5)</t>
  </si>
  <si>
    <t>fewer finger sticks, fewer strips used</t>
  </si>
  <si>
    <t>P061</t>
  </si>
  <si>
    <t>Dexcom G4, OneTouch UltraMini, Humalog U-100 Vials and (Walgreens Brand) Syringes, Tresiba U-100 pens, BD pen needles, MySugr Logbook App, LoseIt! Premium App (for meal planning and macronutrient assessment)</t>
  </si>
  <si>
    <t>Carbohydrates, How soon I anticipate physical activity (and intensity of said activity), and Fat Content</t>
  </si>
  <si>
    <t xml:space="preserve">So! I dropped my Basal insulin (tresiba in the morning) two units lower and we'll see how it goes! </t>
  </si>
  <si>
    <t xml:space="preserve">I have been on and off "healthy diet" plans forever. I can think of the most recent time I ate pizza - the first time in a while - and I was deliberately throwing in the towel on my meal plan. I said, I would like to join the normal fun of having two slices of pizza with my friends and not worrying about it. I injected for the carbs and didn't much think of the fat. Silly me. First came the moderately low 71 mg/dL which only made me want to eat more and about three hours later (while I was sleeping) did my CGM graph spike to it's limits (400 mg/dL) and I woke up the next morning LIVID and defeated. </t>
  </si>
  <si>
    <t xml:space="preserve">I showed my boyfriend - who I live with - what happened on my CGM graph and he was like.. oh. So maybe we stop eating pizza. A sometimes food is what it is. I don't want to feel deprived, but like binge drinking or eating cake on your birthday, sometimes you've got to indulge and not worry about the consequences you know are coming. And obviously I know I can mitigate my bg a little better by splitting up the injections and not being a lazy bum about it in the future. </t>
  </si>
  <si>
    <t>Last time I was giving a big presentation, my bloodsugar was elevated the whole night before and up until it was over even though I was taking more insulin than I normally would. I was practicing and stressed out and not even eating a particularly large load of food, but even when I stacked correction insulin my bg hardly budged.,</t>
  </si>
  <si>
    <t>Absolutely. My medications have changed. I used to use NPH and R, then an Insulin Pump with Humalog, then Lantus pens and Novolog pens, then Humalog and Lantus Vials, now Humalog vials and Tresiba pens. 
I've used a decent variety of therapies over my 21 years living with T1D</t>
  </si>
  <si>
    <t xml:space="preserve">182 mg/dL. I ate an apple (5oz) with 2 tbsp almond butter, 100g chicken and 3 oz lettuce with a 2.5u bolus 3.5 hours ago. Because I know it was that long ago, I know it's okay for me to correct the 182, but I'm aware I probably don't need a whole correction (normally 2 units) because I'm going to the gym in ~90 minutes. 
So! 1 unit it is. </t>
  </si>
  <si>
    <t xml:space="preserve">If I'm 182 mg/dL with no IOB, I'd simply carb count and bolus accordingly. 
If I were just eating 10 carbs 15 minutes before cardio activity, I wouldn't bolus at all. </t>
  </si>
  <si>
    <t>P062</t>
  </si>
  <si>
    <t>85+ years old</t>
  </si>
  <si>
    <t>Medtronic 523 (Only pump covered by Medicare); iPhone App; Contour Next; Part-Time Use Of a Dexcom G4 when I can afford to pay for the supplies-not covered by Medicare; Medtronic CARE System (software)</t>
  </si>
  <si>
    <t>My prescribed Normal Range is 150-200.  I have fairly normal Highs twice per day.  In some cases I provide added insulin, but depend on my Basal Rate to handle these adjustments.</t>
  </si>
  <si>
    <t>Stress has been my most difficult situation to handle.  Sometimes I may not estimate my carbohydrates accurately or eaten more carbs than I estimated.</t>
  </si>
  <si>
    <t>I have either eaten more or taken glucose in the event of a Low blood sugar or had the pump provide more insulin in the event of a High.</t>
  </si>
  <si>
    <t>All of the situation that you mention have applied to me.  I seem to have handled them the best way available to me and I have not experienced any problems as a result of my Type One condition, except I have had some Lows that resulted in calling the Emergency Medical personnel to provide glucose.  Since I have had a pump the Low situation has been reduced substantially.  With a CGM, the Low situation would be reduced even more as the CGM checks blood sugar every 5 minutes.  Currently, I have been helped by checking my blood glucose nine times per day and once during the early morning hours.</t>
  </si>
  <si>
    <t>Answered above.</t>
  </si>
  <si>
    <t>I had a Dexcom 4 given to me when a person started using a Dexcom G5.  I was also given some supplies for a few months.  There were many times I did not have supplies and when I did get some in bidding processes on-line, they were very expensive.  Just wish the suppliers could lower their costs for those of us who are not wealthy or do not have insurance.  I do have Medicare as my primary, but they would not help fund CGMs saying this device was not a 
"Medical Necessity" but JDRF has been working with the Federal Drug Administration and has just approved certain CGM devices but will not cover the costs of the Sensors and Transmitters which are a necessity for the CGM to work!!!</t>
  </si>
  <si>
    <t>124 and I am satisfied with this reading even though my doctor would rather that it be higher.  Dinner is just a short time away and I will likely eat more during this time, and adjust based on my following reading if necessary.</t>
  </si>
  <si>
    <t>Depends on the time of day.  My dinners are usually smaller than my lunch meal and I would adjust my carb intake accordingly then the pump would adjust my insulin dosage based on all the factors set up in the pump by the medical personnel.</t>
  </si>
  <si>
    <t>P063</t>
  </si>
  <si>
    <t>medtronic 722 and dexcom g5</t>
  </si>
  <si>
    <t xml:space="preserve">amount of protein, amount of fat, how close to bed time, if physical activity happened before or is happening after. </t>
  </si>
  <si>
    <t>I woke up and was 408.  I had bad insulin in my pump and didn't know about it. I proceed to change my pump, take a shot and drink water. Once I started to have my blood sugar go back down to normal then I went back to bed.</t>
  </si>
  <si>
    <t xml:space="preserve">I just had cereal today.  Right now I am 165 and it is due to the cereal. I feel a little guilty but I was also very satisfied by the cereal.  </t>
  </si>
  <si>
    <t>I took a large amount of insulin before eating the cereal and now I am micro dosing after the creal has been consumed in order to not get too high.</t>
  </si>
  <si>
    <t>Arriving in different time zones always does that.  I will usually play it safe with how i eat but even small amount so food will set me off.</t>
  </si>
  <si>
    <t>More insulin. More blood sguar tests.</t>
  </si>
  <si>
    <t>Yes.  21 years ago there was a completely different set of standards for type 1 diabetes. Now i am bionic.  Before I counted sugars and now mostly carbs.</t>
  </si>
  <si>
    <t>I test less now.</t>
  </si>
  <si>
    <t>165. As I mentioned before, I just got done eating.</t>
  </si>
  <si>
    <t>Same as listed before.</t>
  </si>
  <si>
    <t>P064</t>
  </si>
  <si>
    <t>t:slim (not x2 or g4), Dexcom G4, AccuChek Aviva Connect glucose monitor, humalog, metformin, trulicity.</t>
  </si>
  <si>
    <t>Since my blood sugar is within range, I would simply bolus with my Humalog in my insulin pump for the amount of carbohydrates. For example, my insulin to carb ratio is 1:22, so if I had something that was 50 grams of carbohydrates, I would bolus approximately 2 units (my insulin pump is more precise and would have an exact amount for the carbs).</t>
  </si>
  <si>
    <t>I ate a boat load of Godiva chocolate bars and had to pay $3 damn dollars for each one.</t>
  </si>
  <si>
    <t>I cannot think of any unusual situations that have caused a real issue for me.</t>
  </si>
  <si>
    <t>So much different! When I was first diagnosed in 1988, we used pork and bovine insulin, and it wasn't as good as the insulin we have today. I wasn't even allowed to be considered for an insulin pump until I was at least 12 years old, and it was a 5 day hospital stay while they adjusted my basal and bolus rates and taught myself and my family how to use my pump. We did not have CGMs. The glucose monitors used a ton more blood and took quite some time to give a result when you compare it to the meters of today (several minutes).</t>
  </si>
  <si>
    <t>I use a Dexcom G4 CGM. It has changed my life because I no longer worry about going to sleep and falling into a coma. I have that extra safety net that makes me feel safe. I feel like my control is getting tighter and tighter all the time because I am able to accurately track trends and make adjustments to my medication as needed.</t>
  </si>
  <si>
    <t>93. It is a fasting gluccose reading so it was simply effected by having proper basal rates through the prior night.</t>
  </si>
  <si>
    <t>I would put the reading into my insulin pump when prompted, then the carbohydrate count of what I am about to eat. My insulin pump will calculate the amount of insulin I need and then administer it to me.</t>
  </si>
  <si>
    <t>P065</t>
  </si>
  <si>
    <t>Dexcom G4, omnipod, one touch ultra meter</t>
  </si>
  <si>
    <t>Menstrual cycle, hydration, macronutrients of meal, trending direction, hydration, recent exercise, plans for later (more food, walk, sit at work, breast milk), how quickly I want to eat, caffeine or alcohol with meal, how long has pump site been on</t>
  </si>
  <si>
    <t xml:space="preserve">Usually a surprise high happens if there's an issue with thepumpsite or insulin. So I change the site, dose, drink 32 oz of water, and take a walk. Comes right down usually. </t>
  </si>
  <si>
    <t xml:space="preserve">Oh, I did already. </t>
  </si>
  <si>
    <t xml:space="preserve">Drinking champagne always sends me high a few hours later. I just bring it down. </t>
  </si>
  <si>
    <t xml:space="preserve">Same procedure as always. Dose, hydrate, low key exercise. </t>
  </si>
  <si>
    <t xml:space="preserve">It's hard to isolate such a situation because blood glucose levels are affected by so many things Day to say that nothing stands out as particularly egregious. Just gotta bring it back in range. </t>
  </si>
  <si>
    <t xml:space="preserve">Bring in range. Eat if low, water dose exercise if high. </t>
  </si>
  <si>
    <t xml:space="preserve">Definitely. Cgm changed everything. Plus now I'm less scared about pre meal bolusing. </t>
  </si>
  <si>
    <t xml:space="preserve">It changes everything. You can usually head off bad highs or lows before they happen. </t>
  </si>
  <si>
    <t>P066</t>
  </si>
  <si>
    <t>640gm and enlite cgm</t>
  </si>
  <si>
    <t>Normal algorhythm. Later plus kh during movement</t>
  </si>
  <si>
    <t>On a Riesenrad without glucose a hypo. Fear and anxiety. After 10 Min. Riesenrad stops. I was ten years older after.it</t>
  </si>
  <si>
    <t>Ever weraing glucose with me outside gine. In every situation</t>
  </si>
  <si>
    <t>Using Insulin glucose ot movement</t>
  </si>
  <si>
    <t>U try to horrify us. Right?</t>
  </si>
  <si>
    <t xml:space="preserve">Spontaneous thi gs must need zo think Over it. </t>
  </si>
  <si>
    <t>No hypo with smart guard during nicht. Feel relaxed now when i go to sleep</t>
  </si>
  <si>
    <t>P067</t>
  </si>
  <si>
    <t>Dexcommunicated G4, Tslim G4</t>
  </si>
  <si>
    <t xml:space="preserve">Grams of Carbohydrates and Fiber. I will also adjust if I use an extended bolus or just a regular bolus depending on fat quantity.  If it is a meal I've had before and ran high using the carbohydrates, I'll manually adjut to take more.
</t>
  </si>
  <si>
    <t xml:space="preserve">Just last night, I bolused appropriately for dinner and my blood sugar dropped excessively before bed. I am not certain what happened other than that there must have been more fat in the meal than I realized and I should have extended the bolus. 
</t>
  </si>
  <si>
    <t>I didn't act in time so I was confused when trying to correct and just silenced my pump for awhile until I passed put working behind my computer. Sweating and/or a mild seisure woke me up. I normally use glucose tablets to correct so that I know the exact number of carbs, but last night I guzzled a 12oz soda that was in the fridge and ate 3 cookies. I still had 5 active units of insulin on board so I wanted to make sure I took care of it ASAP.
My blood sugar spiked high afterwards so I corrected about an hour later.</t>
  </si>
  <si>
    <t>This happens about every other day for me. Unless it it packaged food, I do a lot of guesstimating with my carbohydrates. I am always lookin at my CGM to ensure I boluses appropriately. I have alerts if my blood sugar reaches over 175 or under 60 and if I did not already check, this alert alerts me to take action. I remember this action for the next time I eat a similar meal.
This happened yesterday with the tacos that I ordered at lunch. Many tortillas are different carbs.</t>
  </si>
  <si>
    <t>I immediately corrected with a manual bolus of a couple units. I would use more depending on the slope of my blood sugar graph</t>
  </si>
  <si>
    <t>Yes. I now use a pump and CGM. I understand better how good affects me and use the tools available to me, like extended boluses. I also use different blood sugar profiles for times when I'm sick and will need 20% more insulin across the board. I am more alert of what I need and create ways to make myself treat myself better.</t>
  </si>
  <si>
    <t>Quicker action to make changes, so less extreme highs and lows and track trends.</t>
  </si>
  <si>
    <t>171. I ate lunch abut 90 minutes ago. I spikes at about 175 and now I'm coming down. I'm happy with this reading concider in that I ate about 80 carbs for lunch!</t>
  </si>
  <si>
    <t>I generally use my bolus calculator that looks at insulin on board to determine if more insulin is needed to bring this down. I always look at my blood sugar trends before taking this recommendation, though. If I am spiking high, I may opt to take more. Of already decreasing quickly, I would take less now and determine if I need the calculated bolus later.</t>
  </si>
  <si>
    <t>P068</t>
  </si>
  <si>
    <t>Medtronic 715, Dexcom G5</t>
  </si>
  <si>
    <t>Carbs, how fatty the meal is, if I will exercise afterwards, where I am in my menstrual cycle, the weather (not kidding) if I'm drinking alcohol, what TYPE of alcohol I'm drinking</t>
  </si>
  <si>
    <t xml:space="preserve">I forgot to press ok on a big bolus to cover the cake at a party. New pump confusing sometimes. </t>
  </si>
  <si>
    <t xml:space="preserve">I bolused later but ended up being ill because of all the water I drank. </t>
  </si>
  <si>
    <t xml:space="preserve">I don't blame myself for every high and low and I don't over think everything. I don't chase my BG and have relaxed a lot. </t>
  </si>
  <si>
    <t xml:space="preserve">I had a bad experience with the Libre so it made me very mistrusting of that technology and I ended up relying on BG more. The Dex has meant that I can more readily understand rises and falls in my levels and ascertain exactly long long insulin works for etc. </t>
  </si>
  <si>
    <t xml:space="preserve">7.7. It's a little higher than I had hoped but I am menstruating at the moment and am very sensitive to insulin so I'm happy with that number. Also I've a lot of housework to do so that will bring it down nicely before my dinner so I won't have to correct. </t>
  </si>
  <si>
    <t xml:space="preserve">Count my carbs, disregard the wine I will drink. I will probably do a TBR if it's high in fat. </t>
  </si>
  <si>
    <t>P069</t>
  </si>
  <si>
    <t>omnipod insulin pump, dexcom G4</t>
  </si>
  <si>
    <t>what amount of carbs I will be eating, if my activity level will be changing soon, and if BG is starting to go low or rise from current "normal" range</t>
  </si>
  <si>
    <t xml:space="preserve">Honestly, highs and lows happen all the time. After living with T1D for 29 years it's a part of life.  Can a bad low be scary yes, but you have to fix and move on. </t>
  </si>
  <si>
    <t>treat and move on</t>
  </si>
  <si>
    <t xml:space="preserve">Again, such is life with T1D, fix and move on. </t>
  </si>
  <si>
    <t xml:space="preserve">Fix and move on. </t>
  </si>
  <si>
    <t xml:space="preserve">yes. when I was diagnosed 29 years ago treatment was different. Insulin was different. I did MDI now I pump and CGM. </t>
  </si>
  <si>
    <t>I have a constant BG reading and cant look at trends with CGM.</t>
  </si>
  <si>
    <t xml:space="preserve">101, umm factors...treatment. correct bolus. years of experience. </t>
  </si>
  <si>
    <t xml:space="preserve">carbs i will eat. if i am trending low or high or steady and activity level in the next hour. </t>
  </si>
  <si>
    <t>P070</t>
  </si>
  <si>
    <t>Minimed 530G pump with Enlite sensors, Contour Next Link meter</t>
  </si>
  <si>
    <t>Whether I've recently exercised, if my sugar is going up or down (arrows on my CGM), makeup of the meal - number of carbs, complexity of carbs, whether there's high fat or protein content with it (determines if I do normal, dual, or square wave bolus).</t>
  </si>
  <si>
    <t>Just yesterday I had a severe low (34 mg/dl) after a 20 minute walk home, and I hardly felt it at all. Just happened to be a day I wasn't wearing my sensor. I think it happened because I overbolused for a piece of pie I'd had in the late afternoon at work and then exercised walking home. I felt fine during the whole walk - even more energetic than usual (which can happen with a low) and was talking animatedly on the phone. But once I got in my apartment I tripped over nothing and fell to the ground, at which point I suddenly realized I was very low. My head was spinning. It's almost like being drunk.</t>
  </si>
  <si>
    <t>I felt panicked and drank an enormous glass of orange juice and then "panic-ate" an entire bag of chips. Once my cognition became clearer I regretted eating so much and realized I would shoot back up and likely get high BS, so I had to take insulin again after my BS got back to normal. I felt pretty rough for the next few hours and had some temperature issues - I sometimes get mild hypothermia with lows.</t>
  </si>
  <si>
    <t xml:space="preserve">Sometimes I just keep taking more and more insulin to avoid the high after pizza and then I get low. </t>
  </si>
  <si>
    <t>I always make sure to wear my CGM/sensor while traveling.</t>
  </si>
  <si>
    <t>Yes - I'm much more casual than I used to be. We used to measure food exactly (half cup of rice, two tablespoons of sauce, etc.) to count carbs, but it gets tiring, and you get used to things, and think you've come to know carb counting by sight, but really it's just less accurate. But at the same time you have to live, and being panicked and carrying around a measuring cup 24/7 is no way to live.</t>
  </si>
  <si>
    <t>159. Not bad for just having finished lunch. I took insulin before I started eating (like you're supposed to) so that probably helped avoid a high.</t>
  </si>
  <si>
    <t>Well I just ate, so I have active insulin on board already. I also don't know exactly how many carbs were in my lunch (it was a leftover homemade casserole) and I may have overdone it out of caution. So if I were to eat anything else right now I'd probably take less insulin than normal to try to avoid a low.</t>
  </si>
  <si>
    <t>P071</t>
  </si>
  <si>
    <t xml:space="preserve">Dexcom and Medtronic </t>
  </si>
  <si>
    <t>Bolus</t>
  </si>
  <si>
    <t>I always keep glucose tabs on me I just ate then</t>
  </si>
  <si>
    <t>Testing a lot and meds and count on catbs</t>
  </si>
  <si>
    <t xml:space="preserve">Learn and correct my sugars </t>
  </si>
  <si>
    <t xml:space="preserve">Insulin and water </t>
  </si>
  <si>
    <t>Test more</t>
  </si>
  <si>
    <t>Better dexcom is amazing helps keep a1c at a 5.1</t>
  </si>
  <si>
    <t>P072</t>
  </si>
  <si>
    <t>Less than 1 year</t>
  </si>
  <si>
    <t>Dexcom G5, Contour Next EZ, insulin pens, MyFitnessPal, Apple Watch Series 2</t>
  </si>
  <si>
    <t>Count carbs and take 1 Unit for every 7 carbs. However if I was above 110 I would also take a corrective shot and below 75 I would subtract 1 Unit.</t>
  </si>
  <si>
    <t>Three nights ago I ate a higher carb meal than normal and ended up at 232 because my insulin was expired.</t>
  </si>
  <si>
    <t>I dosed 6 units of Novolog.</t>
  </si>
  <si>
    <t>I went for a walk and dropped quickly. It's frustrating to exercise to try and improve my health, and then have to eat candy to offset the BG drop I experience.</t>
  </si>
  <si>
    <t>SweetTarts!</t>
  </si>
  <si>
    <t>I went to a different time zone over spring break and had to take my long acting insulin an hour earlier than normal.</t>
  </si>
  <si>
    <t>I set alarms to remind me to take it.</t>
  </si>
  <si>
    <t>Yes, I have the Dexcom now and I eat a ketogenic diet.</t>
  </si>
  <si>
    <t>I feel like I have diabetes but it does not have me. The CGM has drastically improved my ability to complete self-care and takes 90% of the worry out of being diabetic.</t>
  </si>
  <si>
    <t>96. I perfected my basal rate and took a corrective dose this morning when I was 128 fasting.</t>
  </si>
  <si>
    <t>I would count my carbs and try to correct to 83.</t>
  </si>
  <si>
    <t>P073</t>
  </si>
  <si>
    <t xml:space="preserve">Insulin pump, blood glucose monitor </t>
  </si>
  <si>
    <t>Type of food, how much I plan to eat</t>
  </si>
  <si>
    <t>I tested to confirm I was low, got a popsicle to treat and stayed on the couch</t>
  </si>
  <si>
    <t>High from an infusion site that was old</t>
  </si>
  <si>
    <t>I refilled my pump, primed a new infusion site and inserted it.  I then dosed to correct and checked my blood sugar an hour later to confirm that my blood sugar was coming down.</t>
  </si>
  <si>
    <t>Low blood sugar in a TSA line at LAX</t>
  </si>
  <si>
    <t xml:space="preserve">I'm more confident in my decision making and trouble shooting </t>
  </si>
  <si>
    <t>I've used a cgm in the past and it kept me from getting too far out of range and helped me avoid lows.</t>
  </si>
  <si>
    <t>Type of food, how much I plan to eat, time of day</t>
  </si>
  <si>
    <t>P074</t>
  </si>
  <si>
    <t>Blood glucose meter, insulin pens, libre</t>
  </si>
  <si>
    <t>What I'm eating, high fat etc</t>
  </si>
  <si>
    <t>Very high reading after reading a normal meal</t>
  </si>
  <si>
    <t>I took one unit of insulin, checked two hours later and took another unit</t>
  </si>
  <si>
    <t>Eating fish and chips from the cup shop. It's really hard to get the right dose and how to split it</t>
  </si>
  <si>
    <t>The high blood sugar sad during the night, I was using a fgm at the time, so didn't do anything about it as I didn't know until the morning when blood was normal again</t>
  </si>
  <si>
    <t>Sat down, took 12g fast acting sugar. Waited fifteen minutes and re tested. Followed up with half a sandwich</t>
  </si>
  <si>
    <t>Not really</t>
  </si>
  <si>
    <t xml:space="preserve">6.0, I ate 90 minutes ago so I think I took right amount of insulin. However I do feel slightly wobbly, is my blood falling more? I have no idea as my monitor doesn't tell me. </t>
  </si>
  <si>
    <t>I'm not sure</t>
  </si>
  <si>
    <t>P075</t>
  </si>
  <si>
    <t>Animas Vibe Pump, Dexcom G4 CGM, Bayer Contour Next One Meter (and app), MySugr app, FitBit Blaze</t>
  </si>
  <si>
    <t>Very high number after breakfast. Initial thoughts: is it the new cannula, do I have any air bubbles, did I miscalculate the carbs, has this happened before (and if so, might it be a ratio/basal Problem).</t>
  </si>
  <si>
    <t xml:space="preserve">Over corrected to determine whether it was the cannula. And checked tubing for any air bubbles. </t>
  </si>
  <si>
    <t>Buffet lunch at a training day causes bg levels to rise for some time afterwards. Being in a situation where you can't control the information i.e. carb content is incredibly frustrating. Also being out of routine with my usual lunch is annoying.</t>
  </si>
  <si>
    <t>Pre-bolusing for food (at an Indian for a friend's birthday) but waiting a very long time for food. Without pre-bolusing, it may have caused a spike (which I hate) but in hindsight I should've waiting a bit longer.</t>
  </si>
  <si>
    <t>Yes, diagnosed in 1992 and on twice-daily mixed insulin for many years so no corrections and not as many bg tests then</t>
  </si>
  <si>
    <t xml:space="preserve">5.6 - slightly low earlier so corrected with some sweets. Thought it might be a little higher but happy with that number </t>
  </si>
  <si>
    <t>Carbohydrate content of meal, previous hypo (but wasn't too low), and general trend of sensitivity throughout the day</t>
  </si>
  <si>
    <t>P076</t>
  </si>
  <si>
    <t>Other</t>
  </si>
  <si>
    <t>Animas Vibe, Abbott Libre</t>
  </si>
  <si>
    <t>Carbcount, daily performance (have I been low/high all day etc), planned activity</t>
  </si>
  <si>
    <t xml:space="preserve">see answer above (lowering insulin, take last glucose taps, get the appointment over with) </t>
  </si>
  <si>
    <t xml:space="preserve">Just bolus and check bg regularly. The situation is as it is and you have to deal with it. </t>
  </si>
  <si>
    <t xml:space="preserve">Sorry, cant really think of one... </t>
  </si>
  <si>
    <t xml:space="preserve">s. a. </t>
  </si>
  <si>
    <t xml:space="preserve">I test my bg more often because it' easy. It gives much more information which is interesting and makes thinking abiut your bgs more fun. </t>
  </si>
  <si>
    <t>272 - I just had a big dinner with ice cream and I was not in the mood for a waiting time between taking insulin and eating</t>
  </si>
  <si>
    <t xml:space="preserve">I would consider my bg and the food. Also see if theres any insulin still on site. </t>
  </si>
  <si>
    <t>P077</t>
  </si>
  <si>
    <t>Insuline pens</t>
  </si>
  <si>
    <t xml:space="preserve">The weather, what I will do later in the day, what kind of day it is, if I went by bike or bus, if it is a stressful day, what I am going to eat later, what I ate the night before, if I feel sick </t>
  </si>
  <si>
    <t>Almost always due to eating cake or candy or chocolate or drinking some wine. Always messed up but I know this up front</t>
  </si>
  <si>
    <t>After one week out of the hospital we went on holidays in Las Vegas, which really messed me up due to the hot weather</t>
  </si>
  <si>
    <t>Either eating way more than usual or because of the cold in the hotels, use more insuline</t>
  </si>
  <si>
    <t>Yes, I because more aware of my body and became less strict in what I can and can't eat. Also less checking as it drived me crazy</t>
  </si>
  <si>
    <t>9.7, I just had dinner so should be fine in two hours</t>
  </si>
  <si>
    <t>Same as in question 7</t>
  </si>
  <si>
    <t>P078</t>
  </si>
  <si>
    <t>Blood glucose meter (with test stips and lancets, of course) Novolog insulin pen, and Lantus insulin pens</t>
  </si>
  <si>
    <t>I immediately got to where I could get sugar</t>
  </si>
  <si>
    <t>My first ever low a month after diagnosis, I had eaten a bunch of s'mores while camping, and thought my blood sugar was extremely high. I checked and it was 37! I must have overdone it with the insulin at dinner time and the s'mores weren't being absorbed quick enough.</t>
  </si>
  <si>
    <t>I ate until I felt normal (aka-not shaky)</t>
  </si>
  <si>
    <t>When I was first diagnosed I was much more strict with my diet and what my blood sugar was. Now I'm a bit more laid back and mostly eat what I want (within reason) just because I don't want to limit the foods I can eat.</t>
  </si>
  <si>
    <t>I don't have a cgm or freestyle libre</t>
  </si>
  <si>
    <t>98. I didn't eat a big breakfast and it's quite warm out today. I worked out late last night, I'm happy with that number.</t>
  </si>
  <si>
    <t>Say I'm going to eat a meal with 48 carbs in it. My carb ratio is 1 unit for every 15 grams of carbs. I should take 3 units. But there's 20 grams of fiber in my meal, so I subtract 20 from 48= 28 grams. I feel that fiber and protein heavy meals don't raise my blood sugars as much, so only 2 units for my meal.</t>
  </si>
  <si>
    <t>P079</t>
  </si>
  <si>
    <t>medtronic 530g with enlite cgm and contour next meter</t>
  </si>
  <si>
    <t xml:space="preserve">recent or expected exercise. what class or event I am going to. If I am going to bed soon. If I am about to drive. </t>
  </si>
  <si>
    <t xml:space="preserve">I had a super low while shopping. I checked before going into the store and was at 120. I was texting my boyfriend one minute, and the next, I was sitting in the candy aisle eating from an open bag of skittles. I have no idea what happened. I must have dropped super fast. I had glucose tablets in my purse, but apparently, I forgot and went for the candy. No one noticed, and I did pay for the skittles. It felt really odd, and I hate not remembering getting from looking at tights to the candy aisle. </t>
  </si>
  <si>
    <t xml:space="preserve">I went for the candy aisle, and once I was back to a more normal blood sugar, I paid for my items and left. I do not know how low I went, but when I became aware in the candy aisle, my blood sugar was 38. </t>
  </si>
  <si>
    <t xml:space="preserve">I ate a bag of jolly rancher fruit chews without bolusing for them, I do not know why I did it. I knew I should bolus, but I just kept putting it off. </t>
  </si>
  <si>
    <t xml:space="preserve">Probably about 10 minutes after finishing the candy, I could feel my blood sugar rising. My face gets hot, so I checked and corrected for the high (I don't remember the number) and bolused for the carbs. It took forever to come down, and I had to bolus multiple times. </t>
  </si>
  <si>
    <t xml:space="preserve">I was traveling in Thailand, and I do not spend a lot of time in hot weather. It is super hot there, and my blood sugar kept tanking. The first week of my trip, I cut my basal and did not bolus for anything, and I had near perfect numbers. </t>
  </si>
  <si>
    <t xml:space="preserve">Cut my basal and did not bolus. Plus, I checked my often. My CGM was not working; it was so hot the tape kept coming loose. I gave up using it on that trip. </t>
  </si>
  <si>
    <t xml:space="preserve">Yes, I did shots when I was first diagnosed and for the first 2.5 years. I also was very on top of it when I was first diagnosed. I went through a period of intense burn out, and just in the last 3 years, I have gotten under control again. </t>
  </si>
  <si>
    <t xml:space="preserve">the CGM is great because I can see the trends. That is so useful. It's like, "ok, I'm at 200, but I have an arrow going down and insulin on board. I am not going to correct right now." The extra information helps me not over correct for highs. I get really frustrated with high blood glucose and used to keep dosing; the CGM has really helped me be more patient. </t>
  </si>
  <si>
    <t xml:space="preserve">184. I ate 3 pieces of toasts with jam for breakfast, and I am currently eating my lunch. Plus, I skipped the gym this morning to work on a presentation for class, so I have been sitting all morning. </t>
  </si>
  <si>
    <t>P080</t>
  </si>
  <si>
    <t>Contour Next Link glucose meter, Medtronic 530G insulin pump, MyFitnessPal, MapMyFitness</t>
  </si>
  <si>
    <t>If I'm going to be exercising after the meal. How many carbs are in the meal.</t>
  </si>
  <si>
    <t>I tested two hours after a meal, that I knew the carb count without having to guess, and by blood sugar was 45mg/dl. This was 20 minutes before I needed to leave the house to pick him up from school. I was so frustrated because 1) I had wanted to walk to pick up my son and now I couldn't, for fear of going low again after treating the current low and 2) I needed my BG up fast so I could drive to get my son.</t>
  </si>
  <si>
    <t>I went to an exercise class, but forgot go start my temporary basal on my pump 30minutes before the class started. I didn't realize my temp basal wasn't going until half way through my class when my BG was dropping rapidly.</t>
  </si>
  <si>
    <t>I stopped exercising, checked my sugar (92), drank 8oz of juice, suspended my pump and waited. I needed to make sure my BG wasn't dropping any more and that I'd be safe enough to drive home. I kept my pump suspended for about 20 minutes before driving and then the 10 minute drive home.</t>
  </si>
  <si>
    <t>YES! I was diagnosed in 1982. I was on multiple daily injections and eating with an exchange diet. I'm now on a pump with CGM.</t>
  </si>
  <si>
    <t>The CGM has caused me to test more often. If it alarms high or low, I'm going to test. I'm able to treat highs/lows sooner, so that I can hopefully stay out of range for less time than if I didn't have a CGM.</t>
  </si>
  <si>
    <t>188. It's been less than 2 hours since I ate lunch, so hopefully I will start coming down soon.</t>
  </si>
  <si>
    <t xml:space="preserve">I would enter my BG and carb count information and let my bolus wizard calculate my correction dose and food dose.
</t>
  </si>
  <si>
    <t>P082</t>
  </si>
  <si>
    <t>Medtronic Paradigm and Dexcom g5</t>
  </si>
  <si>
    <t xml:space="preserve">Carbohydrate in the meal, how long until I eat, how long it will take for my insulin vs. carbs to kick in, fiber or protein in the meal, and recent or expected exercise. </t>
  </si>
  <si>
    <t xml:space="preserve">I was swimming and felt funny, but was having fun. Got out and Checked my BG- it was 18. I ate several things and then the pain kicked in so I sat on the floor and cried. I've had serious lows 3 times when swimming so I'm really careful now!
I was sick and under a lot of pressure and stress. Are almost nothing but took NyQuil. My BG was 526. Took a bunch of insulin and drank a lot of water. </t>
  </si>
  <si>
    <t xml:space="preserve">Described above. </t>
  </si>
  <si>
    <t xml:space="preserve">Explained above. </t>
  </si>
  <si>
    <t xml:space="preserve">I just thought I was tired and tried to go to bed, but my husband wouldn't let me. He was right I was low. </t>
  </si>
  <si>
    <t xml:space="preserve">I ate food. </t>
  </si>
  <si>
    <t xml:space="preserve">I was 9 at diagnosis, so yea. Mostly I use technology more. </t>
  </si>
  <si>
    <t>LIFECHANGING. I love my dexcom. My A1C is so much better!</t>
  </si>
  <si>
    <t>111 - great! I ate, took insulin, and it worked out!</t>
  </si>
  <si>
    <t xml:space="preserve">Just amount of carbs. </t>
  </si>
  <si>
    <t>P083</t>
  </si>
  <si>
    <t>Insulin pen levemir and novo rapid  glycogen close plus</t>
  </si>
  <si>
    <t>I inject after meal I consider how many carbs I am eating and what I have previously eaten and what I have in terms of exercise</t>
  </si>
  <si>
    <t>I had lunch with a fair amount of carbs I felt like my blood sugars were high already did my injection and my sugars were already fairly low 5.0 it took me three doses of cola to bring me back to normal and took over an hour</t>
  </si>
  <si>
    <t>Kept testing and drink Coke then eating some carbs</t>
  </si>
  <si>
    <t xml:space="preserve">Going out to a fancy restaurant eating a three course meal including dessert </t>
  </si>
  <si>
    <t>Knew I would need extra insulin so gave a higher dose than usuam</t>
  </si>
  <si>
    <t>Was in a bus accident my sugars automatically went liw</t>
  </si>
  <si>
    <t>How I usually do when sugars are low</t>
  </si>
  <si>
    <t>No . Eat more what I want can feel my b g levels more test sugars less</t>
  </si>
  <si>
    <t>Do not use</t>
  </si>
  <si>
    <t>10.5 just ate pasta for dinner and have injected not much comes to mind pretty sure it will soon come down in about 20 mins</t>
  </si>
  <si>
    <t>I inject after meal but will consider carbs and exercise and pr virus injection doses</t>
  </si>
  <si>
    <t>P084</t>
  </si>
  <si>
    <t>Medtronic Veo, Contout next link, polar A360, my sugr</t>
  </si>
  <si>
    <t>I woke up and found my sugars to be higher than expected, ran through the possible causes, I had exercised the night before and gone to bed on range, could be a insertion set issue, rebound from a low in the night, or delayed effect of the exercise.</t>
  </si>
  <si>
    <t>I replaced my insertion set and corrected with the correction factor programmed in my pump and made a mental note to check frequently throughout the morning to avoid a crash, I checked hourly to make sure my blood sugars were coming down.</t>
  </si>
  <si>
    <t>I ate fast food all day as I was on the run, and bolused for the carb counts without checking my sugars first. When I did check I found that my sugars were out of range, I corrected and started checking hourly to make sure they were coming down. I understand that a part of having a chronic disease like diabetes means I'm not going to be perfect every day, I have to be able to recognize the bad days as part of the deal, learn where I have the opportunity to learn and move on</t>
  </si>
  <si>
    <t>I corrected with my correction factor in my pump, and started checking hourly to ensure my blood sugars were coming down</t>
  </si>
  <si>
    <t>I put my pump insertion set in my thigh for the first time and ripped it out while at work, being 45 minutes away from home and realizing I had forgotten to replace the spare insertion set I usually keep with me, and not being able to leave to go home and pick up an insertion set.</t>
  </si>
  <si>
    <t>I would use my bolus wizard in my pump, increase the correction factor a little bit because I know I'm at least four hours away from that walk, I'd make different food choices as well, opting for lower carb choices and definetley water to drink and remind myself to check again in 2 hours to make sure I'm in range</t>
  </si>
  <si>
    <t>P085</t>
  </si>
  <si>
    <t>Omnipod insulin pump, Dexcom G5</t>
  </si>
  <si>
    <t>Total carbohydrates count and types of carbohydrates.  Also how much protein and fat is in the meal I'm eating.  And if I'm planning on exercising relatively soon after eating</t>
  </si>
  <si>
    <t>I was playing outside with my kids on our trampoline in the afternoon.  Dex showed blood sugar was steady at 96, but as it was getting close to dinner, I tested and was actually 36.  Had no idea I dropped that low, that quickly.</t>
  </si>
  <si>
    <t xml:space="preserve">I miscalculated the carbohydrates in the meal I was eating the other day and went high and stayed higher for longer than I like afterwards.  </t>
  </si>
  <si>
    <t>I treated the low with glucose tabs that I brought with me and had juice as soon as I got back to the house.</t>
  </si>
  <si>
    <t>P086</t>
  </si>
  <si>
    <t>Dexcom G5, Medtronic paradigm 723 pump, One touch verio meter</t>
  </si>
  <si>
    <t>Activities after the meal like exercise, how much food/carbs eaten</t>
  </si>
  <si>
    <t>Had my mom help by getting sprite and giving mini dose of glucagon</t>
  </si>
  <si>
    <t>I was at work so I didn't take the full amount of insulin for fear of going low, then was high</t>
  </si>
  <si>
    <t>Corrected the BG afterward</t>
  </si>
  <si>
    <t>I read a label wrong and kept going low after eating a certain food, then looked again and realized it was 1 1/2 cups to a serving instead of 1/2 cup</t>
  </si>
  <si>
    <t xml:space="preserve">Reread the label and ate more food </t>
  </si>
  <si>
    <t xml:space="preserve">I was 3 when diagnosed, so the care switched from my parents to me over the years </t>
  </si>
  <si>
    <t xml:space="preserve">I'm able to notice trends and stay on top of blood sugar levels, like when I wake up during the night, I can check my number easily and decide if I need to correct it </t>
  </si>
  <si>
    <t>156. I ate awhile ago and it's still coming down.</t>
  </si>
  <si>
    <t>I would enter that into my pump and take a correction (unless active insulin, then that would be subtracted) then enter the carbs for my food</t>
  </si>
  <si>
    <t>P087</t>
  </si>
  <si>
    <t>Relion meter and strips, needles</t>
  </si>
  <si>
    <t>When was the last time I had an injection, my level of activity, the carb count of my meal, any medical issues or stress</t>
  </si>
  <si>
    <t>I couldn't speak, I was extremely shaky and couldn't function mentally, I barely remember. I know I was given mountain dew to chug and I felt better once my levels were in the 80s.</t>
  </si>
  <si>
    <t>Drank sugar</t>
  </si>
  <si>
    <t>I thought I gave insulin for my meal, but I had thought about giving insulin and then forgot, my sugars got really high.</t>
  </si>
  <si>
    <t>I gave myself insulin, chugged water and went for a walk</t>
  </si>
  <si>
    <t>I had traveled home from Thailand and got extreme jet lag, I got really sick and ended up in the ICU</t>
  </si>
  <si>
    <t>Went to the hospital</t>
  </si>
  <si>
    <t>I'm more careful now then I was before, I was in denial that I had to give injections for the rest of my life.</t>
  </si>
  <si>
    <t>109. Gave the right amount of insulin for my lunch.</t>
  </si>
  <si>
    <t>Since for me I'm on the lower end, I'd calculate my carbs and give a little less if I'm in between.</t>
  </si>
  <si>
    <t>P088</t>
  </si>
  <si>
    <t>Medtronic 723, and contour next</t>
  </si>
  <si>
    <t>How many carbs are in my meal and if I need to do a dual bolus depending on what type of food such as pasta.</t>
  </si>
  <si>
    <t xml:space="preserve">My husband grabbed me a juice box and some candy BC I was stuck in a daze. After a little I was fine and went back to bed </t>
  </si>
  <si>
    <t xml:space="preserve">I skipped lunch... My body reacts badly when I skip a meal... And since I'm on a pump I didn't have any insulin since breakfast and I shot up to 450... I learned to always eat something... Even if its a handful of almonds... </t>
  </si>
  <si>
    <t>I did a correction which took a few hours to work but I also ate some protein and cheese... That seems to help activate my insulin for some reason.</t>
  </si>
  <si>
    <t xml:space="preserve">Well every time we have to switch the clocks an hour forward or backwards it takes my body some time to adjust... Maybe its BC I'm used to getting my basal ratings at a certain time  .. </t>
  </si>
  <si>
    <t>I just keep checking and correcting ...eventually my body adjusts</t>
  </si>
  <si>
    <t xml:space="preserve">Yes... I am leaniant with things... I also rely on my intuition before going to the hospital or doctors... Ive realized that my experience has educated me more than some if these doctors...  </t>
  </si>
  <si>
    <t>Never used one</t>
  </si>
  <si>
    <t>125- that's a good number... I feel reassured that I've been doing what I need to so I can keep myself and my baby safe.</t>
  </si>
  <si>
    <t>I'd count my carbs... Put the nunbers into my pump and hit Bolus</t>
  </si>
  <si>
    <t>P089</t>
  </si>
  <si>
    <t>Medtronic 640G and contour next link</t>
  </si>
  <si>
    <t xml:space="preserve">Carbs in meal, activity following meal </t>
  </si>
  <si>
    <t>Pump site became detached in sleep. Woke up to dangerously high levels. Panicked to begin with. Felt sick</t>
  </si>
  <si>
    <t>Connected new site. Took correction bolus. Monitored levels until they returned to normal</t>
  </si>
  <si>
    <t xml:space="preserve">Ate fudge without bolus. Checked sugars after feeling ill. Remember I had not taken bolus. Felt stupid for forgetting </t>
  </si>
  <si>
    <t>Took correction and monitored levels until normal again</t>
  </si>
  <si>
    <t>Cann</t>
  </si>
  <si>
    <t>Can't think of one</t>
  </si>
  <si>
    <t>A lot tighter. Not as much freedom with food etc</t>
  </si>
  <si>
    <t xml:space="preserve">Don't use </t>
  </si>
  <si>
    <t>3.9. Too low. Feeling tired and need sugar</t>
  </si>
  <si>
    <t xml:space="preserve">Will I hypo on full bolus. What do I want to eat and what are carbs </t>
  </si>
  <si>
    <t>P090</t>
  </si>
  <si>
    <t>Medtronic 630</t>
  </si>
  <si>
    <t>Count carbs. Bolus 1unit per 10g</t>
  </si>
  <si>
    <t>I drank what was given me and apparently notified my husband that I felt low</t>
  </si>
  <si>
    <t>I noticed immediately that I was low (shaky fingers, numb lips) and got myself some juice</t>
  </si>
  <si>
    <t>My daughter had a soccer game. Helicopters were circling and a golf cart drove into the field and over to our coaches. Immediately the coaches walked out onto the field and yelled "get off the field." A man near my husband and I yelled "gun" causing panic. We ran to our vehicle, I yelled at my husband to grab my daughter who had been playing while I held our baby. We later found out a fugitive was in the woods behind the fields and the gun holders were law enforcement searching. The stress from the experience caused high sugar levels</t>
  </si>
  <si>
    <t>I had to give myself extra insulin, recheck several times and give more insulin before I was able to have it at a comfortable level and go to bed for the night</t>
  </si>
  <si>
    <t>Yes. The first 2yrs I had diabetes I had injections. I had to eat a certain amount of carbs that correlated with the amount of insulin I gave myself and had to eat at specific times to retain control. I now have an insulin pump which allows me the freedom to eat when I would like and eat what I would like to eat</t>
  </si>
  <si>
    <t>I tried the enlite cgm but stopped. It was almost always off by 50-100points which caused me to have a false sense of security. I'd think my blood sugar was 110 when it was really 50.</t>
  </si>
  <si>
    <t xml:space="preserve">116. I have checked my blood sugar several times today and given myself insulin when I have eaten or felt my level rising </t>
  </si>
  <si>
    <t>I would determine the amount of carbohydrates I was eaten and give myself insulin according to that, 1 unit humalog per 10grams</t>
  </si>
  <si>
    <t>P091</t>
  </si>
  <si>
    <t xml:space="preserve">Medtronic 640g, Enlite cgm, contour next link 2.4, carbs &amp;cals app </t>
  </si>
  <si>
    <t>Count all carbs and dose accordingly via bolus wizard on pump taking into account any active insulin still on board, carb ratios and insulin sensitivity factors</t>
  </si>
  <si>
    <t>I had 2 severe hypos in one day, both involved paramedics and admittance to a&amp;e for uncontrolled diabetes. I was in complete burnout, not looking after myself, never checked bg. This was my wake up call. I lost my driving license for a period (rightly so)</t>
  </si>
  <si>
    <t xml:space="preserve">I asked for referrals to diabetic team, did dafne carb counting course, eventually (after 12months) started on a pump with cgm. Started looking after myself </t>
  </si>
  <si>
    <t>Stress always raises my bg</t>
  </si>
  <si>
    <t>Took a correction via bolus wizard on pump</t>
  </si>
  <si>
    <t xml:space="preserve">I use Enlite sensor with medtronic 640g, I still use strips to calibrate the sensor at least 2 times a day (although I find 4 tests per day gives a more accurate sensor reading) plus bg and sg readings are very rarely the same so it is best to check regularly </t>
  </si>
  <si>
    <t xml:space="preserve">5.5 pump suspended before low. Busy cleaning. Should have set a temporary basal rate </t>
  </si>
  <si>
    <t>Amount of carbs in meal. Enter that into the bolus wizard on my pump. That will tell me how much insulin I need based on carb ratios and insulin sensitivity factors</t>
  </si>
  <si>
    <t>P092</t>
  </si>
  <si>
    <t>Medtronic 530g contour next link and the enlite cgm</t>
  </si>
  <si>
    <t>Carbs what activities I am doing at the time</t>
  </si>
  <si>
    <t>I became unresponsive and was rushed to the emergency room in May of 2016 and did not become responsive for 8 hours.  Not sure what happened, but I have no awareness of highs or lows.</t>
  </si>
  <si>
    <t>Hospital</t>
  </si>
  <si>
    <t>Set change usually makes me high</t>
  </si>
  <si>
    <t>I still use strips but I like seeing trends.</t>
  </si>
  <si>
    <t>Carbs</t>
  </si>
  <si>
    <t>P093</t>
  </si>
  <si>
    <t>Blood Glucose meters, insulin pens, smartphone apps and Dexcom G5</t>
  </si>
  <si>
    <t>carbs and added sugars.</t>
  </si>
  <si>
    <t xml:space="preserve">at work (food serving on a busy Friday night).  All of a sudden my sight went blank.  I had coworkers get me juice and candy from my purse. I had someone check my sugar and it took 4 pokes before blood emerged from my skin. I was so cold. Felt very weak. My CGM said 114, my BGM said 64.  I've been lower and never experienced loss of vision.  I was horrified.  It took about 30 minutes for me to feel "normal" again. </t>
  </si>
  <si>
    <t>I tried to stay as clam as possible because I work with my mom and I didn't want her to worry.  I was able to delegate the work I needed to be done to the appropriate people to take care of my tables while I had to step away.</t>
  </si>
  <si>
    <t xml:space="preserve">I eat breakfast and waited until i was 1/2 way done to bolus and THEN I realized I forgot my insulin at home.  </t>
  </si>
  <si>
    <t>I did some jumping jacks and drank a bunch of water.  Tried to stay calm.</t>
  </si>
  <si>
    <t>sometimes when I am working I get so busy I am not able to eat my whole meal after bolusing.</t>
  </si>
  <si>
    <t>I ask for help from my co- workers. try to stay calm.</t>
  </si>
  <si>
    <t>I used to be very hard on my self, now I am more relaxed with a positive outlook.</t>
  </si>
  <si>
    <t>I am able to be more proactive with treatments and corrections to stay more accurate.</t>
  </si>
  <si>
    <t>carbs and added sugars and how much time I have to eat. Considering I am on the lower end of my safe zone I will take my insulin a little after starting to eat.</t>
  </si>
  <si>
    <t>P094</t>
  </si>
  <si>
    <t>Dexcom G4 share, Omnipod Insulin pump and PDM which has glucose meter included,</t>
  </si>
  <si>
    <t>Carbs eating, activity, fiber in meal</t>
  </si>
  <si>
    <t>Was on medtronic pump at the time....kept going low...had been stressful day....I was eating lots of glucose tablets...woke up in ambulance....did not think to suspend pump.....they gave me glucose 2 more times in ER....later found out medtronic haf some problems with lines that were leaking and not shutting off</t>
  </si>
  <si>
    <t>Hubby called 911</t>
  </si>
  <si>
    <t>Ate wedding cake at a wedding....guessing at carbs and guess was wrong....bolused more later when discovered glucose was high</t>
  </si>
  <si>
    <t>As above</t>
  </si>
  <si>
    <t>Yes.....now on an insulin pump instead of shots....try to use a low carb diet as possible....gave Dexcom that was not available when I was diagnosed.....have glucose meyer now...when first diagnosed used urine syrips and took set amount of insulin...now on sliding scale with help of wizard in PDM</t>
  </si>
  <si>
    <t>Makes me more cognizant of highs and lows so I can tespond quicker and take action to keep from going too high or too low</t>
  </si>
  <si>
    <t>109....yay me</t>
  </si>
  <si>
    <t>Carbs eaten and activity level....</t>
  </si>
  <si>
    <t>P095</t>
  </si>
  <si>
    <t>Lantus, humalog, syringes, meter</t>
  </si>
  <si>
    <t>Depends on what I am about to eat</t>
  </si>
  <si>
    <t>My only serious encounter was when I was diagnosed, I was being taken to the hospital for a totally different reason by ambulance when the EMT decided to check my blood sugar, I was ketoacidosis and had no idea</t>
  </si>
  <si>
    <t>I ended up in ICU for about a month</t>
  </si>
  <si>
    <t>I am on SSI and have no other income, recently I moved to a new state and for some reason they cut my SSI and I didn't have enough money for food after rent and insurance so I became extremely low on many occasions, it truly scared me and I couldn't afford to go to the doctor so I ate anything I could regardless of if I liked it or not</t>
  </si>
  <si>
    <t>Still trying to handle it</t>
  </si>
  <si>
    <t>N/a</t>
  </si>
  <si>
    <t>No</t>
  </si>
  <si>
    <t>Just the BS number and what I am about to eat</t>
  </si>
  <si>
    <t>P096</t>
  </si>
  <si>
    <t xml:space="preserve">Medtronic 630g pump, humalog insulin, contour link glucose meter </t>
  </si>
  <si>
    <t xml:space="preserve">Insulin to carb ratio first and foremost, type of food, length of meal (factors that change how long to extend a square bolus) </t>
  </si>
  <si>
    <t xml:space="preserve">With either my thoughts are to fix the situation as soon as possible. Severe highs are more challenging because it takes longer to fix them and there are so many variables to consider- for example overdoing it with insulin and have a crashing low several hours later. You always have to think of the long term effects of your decisions. Low blood sugar is so much easier to treat with less variables to worry about. I follow a process like following a list even when it's a bit of a surprise. Test, treat, wait, test. </t>
  </si>
  <si>
    <t xml:space="preserve">With extreme highs I will test and drink lots of water followed by sugar free Gatorade (you can die without it). I will usually test every 30 minutes and bolus once per hour. Testing always affects the decisions I make otherwise you are acting blindly. </t>
  </si>
  <si>
    <t xml:space="preserve">I struggle with estimating carbs at non-chain restaurants. I will usually go high just because I'm guessing how much insulin to take, and it's easy to guess wrong. I'd rather go high than go low especially if I'm driving after a meal.
 But I've gotten pretty good at guesstimating over time. In this case all I need to do is wait a couple hours until it's safe to do an insulin correction. It's easy to act when you know why it happened in the first place. </t>
  </si>
  <si>
    <t>Take an insulin correction, which for me is 1 unit of insulin for every 2 mmol/l over 7</t>
  </si>
  <si>
    <t xml:space="preserve">I went on a trip 3 hours drive from my city when in the evening, I used up most of my insulin in my pump and I had completely forgotten to bring my supplies with me. I didn't know where I could get pump supplies when most pharmacies are closed and many don't even carry the supplies. So my husband ended up driving me back home so I didn't get sick but I ruined our weekend away. </t>
  </si>
  <si>
    <t xml:space="preserve">I don't wear one by choice. </t>
  </si>
  <si>
    <t xml:space="preserve">9.2 mmol/l I'm happy! </t>
  </si>
  <si>
    <t xml:space="preserve">I would determine how many carbs I'll be eating and if it's a high fat meal. I might give myself an extra unit of insulin for a correction depending on what I planned to be doing after. </t>
  </si>
  <si>
    <t>P097</t>
  </si>
  <si>
    <t>Freestyle Optium Neo</t>
  </si>
  <si>
    <t>Carb content and time of day</t>
  </si>
  <si>
    <t>Injected for a meal and 2 hours later had a low of 2.4, which dropped then to 2.1 and wouldn't come up for over an hour</t>
  </si>
  <si>
    <t>Stayed up until 1:30 am testing my blood every 15 minutes and treating every time until it came back up</t>
  </si>
  <si>
    <t>Injected too much for a croissant by accident as I was mistaken with what the carb count was. Blood sugar started crashing and I realised what I had done so I just treated it</t>
  </si>
  <si>
    <t xml:space="preserve">Treated it until it came up again </t>
  </si>
  <si>
    <t>Lectures at university always made me hypo because I was always too focused on listening to the lecturer</t>
  </si>
  <si>
    <t>Tried to think about how I was feeling every 15 minutes to try to catch how I was feeling</t>
  </si>
  <si>
    <t>I test myself less as I am more confident in identifying highs and lows by how I feel so everytime I start feeling different I don't always test myself</t>
  </si>
  <si>
    <t>Would take into consideration the time of day as that affects my insulin to carb ratio. I would probably inject a bit less after using my ratio as I prefer to be in the 5s or 6s</t>
  </si>
  <si>
    <t>P100</t>
  </si>
  <si>
    <t>Religion on prime meter, lantus insulin pens, novolog vials, syringes, on track diabetes tracker app</t>
  </si>
  <si>
    <t>Carbohydrate count</t>
  </si>
  <si>
    <t>I drank a Coke and checked my blood sugar every 15 minutes.</t>
  </si>
  <si>
    <t xml:space="preserve">I unexpectedly stayed the night at my boyfriends house and did not have my lantus. My blood sugar was very high the next morning. </t>
  </si>
  <si>
    <t xml:space="preserve">I took a little bit of extra novolog and returned home as soon as possible. </t>
  </si>
  <si>
    <t>In college I worked at a summer camp. The heat and extra exercise played havoc on my blood sugar.</t>
  </si>
  <si>
    <t xml:space="preserve">Yes. When I was first diagnosed I tried to eat specific amounts of carbs at each meal. Now I just carb count and adjust my insulin. </t>
  </si>
  <si>
    <t>Do not use a CGM</t>
  </si>
  <si>
    <t>Carbohydrate counting with a ratio of 2/14</t>
  </si>
  <si>
    <t>P101</t>
  </si>
  <si>
    <t>Medtronic 530G</t>
  </si>
  <si>
    <t xml:space="preserve">I would determine how much insulin is needed for the food I'm going to eat, then adjust it based on the bgl if there is no insulin on board. </t>
  </si>
  <si>
    <t xml:space="preserve">Well I just checked my bgl and I'm high, so my first thought was why am I still high? I checked an hour ago, and it hasn't gone down. So I took more insulin. And debated about changing my site. I will check it again to see if it's going down. Otherwise I'll change the site, and if that doesn't work I'll change insulin. If that doesn't work I'll get a new bottle of insulin. </t>
  </si>
  <si>
    <t xml:space="preserve">I took 0.8 units of insulin. </t>
  </si>
  <si>
    <t xml:space="preserve">Working out causes my bgl to decrease while I'm working out, and then for another six to eight hours. So when I'm working out, I expect it, and sometimes I just eat to cover a low, or I adjust my basal. </t>
  </si>
  <si>
    <t xml:space="preserve">I ate some sweets. </t>
  </si>
  <si>
    <t xml:space="preserve">I forgot to take insulin because my bgl was low. Then I ended up high. I never forget to bolus. </t>
  </si>
  <si>
    <t xml:space="preserve">I ended up remembering an hour later, checked and saw I hadn't taken any insulin, so I took it. Then checked again later. </t>
  </si>
  <si>
    <t xml:space="preserve">Not really. I went on a pump very quickly. Now I also use a sensor which makes it easier in my opinion. </t>
  </si>
  <si>
    <t xml:space="preserve">It makes it easier, because now I look at my pump and see what my bgl are, where as before I had to find my test strips, test and then wait for the results. So much easier seeing it on my pump. </t>
  </si>
  <si>
    <t xml:space="preserve">I would determine if I need any more insulin to bring it down (i.e. Is there enough insulin on board to cover the high) then take the insulin needed to cover the food and any correction if necessary. </t>
  </si>
  <si>
    <t>P102</t>
  </si>
  <si>
    <t>Nexus glucose metre, novorapid insulin pen, toujeo insulin pen, tablet app</t>
  </si>
  <si>
    <t>3.9 hypo, 7.8 just above target, carbohydrate insulin ratio, the amount carbs in the meal, consider making a correction dose.</t>
  </si>
  <si>
    <t>2.3 at home</t>
  </si>
  <si>
    <t>had 150ml of Coke, after 10 minutes tested blood sugar, ate 10 carbs</t>
  </si>
  <si>
    <t>Eating out guessed wrong insulin dose.</t>
  </si>
  <si>
    <t>150ml coke, 10 carbs</t>
  </si>
  <si>
    <t>Yes, advanced carb counting, I used insulin carbohydrate ratio, low GI food.</t>
  </si>
  <si>
    <t>8.3 just injected toujeo, last meal used 1:20 ratio, it's bed time</t>
  </si>
  <si>
    <t>I would use a 1:15 ratio to slightly bring down bg.</t>
  </si>
  <si>
    <t>P103</t>
  </si>
  <si>
    <t>Medatronic VEO, ENLITE sensors and Beyer conture next meter</t>
  </si>
  <si>
    <t>How many carbs are in a meal</t>
  </si>
  <si>
    <t>NA</t>
  </si>
  <si>
    <t xml:space="preserve">Once I realised that I was in extreme danger I decided I needed to take insulin and drink as much water as I could before going into a coma. I was lucky that I did not develop DKA but I had to take a hard look at myself after that experiment . </t>
  </si>
  <si>
    <t xml:space="preserve">Mine has changed a bit from when I was a child. I was diagnosed with TYPE 2 diabetes at first. I was being treated with tablets and insulin for years with no success. But as I grew older the doctors noticed that I did not fit in with any of the TYPE 2s. So they changed how I took insulin and were able to give me a more denfitive rest to check if I was truly a type 2. Thanks to improvements in medical research they were able to find out that I was a Type1 diabetic and I was out on the pump where now my sugars are almost at a well controlled state. </t>
  </si>
  <si>
    <t>Using a CGM has helped me tailor my insulin so that I can stop highs before they have to much affect on my body.</t>
  </si>
  <si>
    <t xml:space="preserve">10.0 What comes to mind is that maybe I over ate or did not give myself enough insulin to cover the food. </t>
  </si>
  <si>
    <t>The factors I would consider would be how many units I would give myself to correct the high as well how many carbs that I intend to eat as well if I am planing on doing any activitys that could lower my sugars more. Every day it's a bit different due to different sugars as well different actives making the decision and what factors to use a battle but in the end the best thing that has helped me is using my GCM so that it takes the guess work out of the day and leaves more time to enjoy the better things in life.</t>
  </si>
  <si>
    <t>P104</t>
  </si>
  <si>
    <t xml:space="preserve">Go between Tslim or omnipod, Dexcom G4, a OneTouch Verio (when not using my omnipod w/ Freestyle) </t>
  </si>
  <si>
    <t xml:space="preserve">I was in the library studying, didn't hear my cgm (the alarms on the dex have been malfunctioning) and woke up surrounded by paramedics. Like usual, I didn't eat but had coffee. I started to go low and drank a coke, but then went low again and didn't catch that. I remember thinking I needed to go eat, but was so engrossed in my work. After waking up I remember thinking "Is this real? Am I alive?" And then when the situation sunk in "Ah goddamnit." It was embarassing. </t>
  </si>
  <si>
    <t>I didn't. Had a seizure, they called the paramedics and was taken to the hospital (I never stayed in the hospital though)</t>
  </si>
  <si>
    <t>This happens frequently, rebounding from a low or taking more insulin (stacking it) because my CGM is saying I'm high and not going down. I just wish there was an easier way to correct or a quicker insulin to fix highs. A specific situation was when I was about to go to sleep and I was low, I ate to correct and rose to about 7 for awhile then it tanked, my alarm woke me in the middle of the night. I drank 3 juice boxes, ate some candy and went back to sleep, woke up to an alarm saying I was high at 10.8, took some insulin, and woke up at HIGH. Took insulin and it took most the morning/afternoon and 20 units of insulin to come down. I was tired. It was the middle of the night I was pissed off my sugar dropped low again. Then I was upset my insulin didn't work well enough to correxg my high.</t>
  </si>
  <si>
    <t xml:space="preserve">In answer above. </t>
  </si>
  <si>
    <t>I am doing a thesis on Hadrian's Wall, I went to Housesteads Fort and the Roman Army Museum. Didn't take insulin at all that day. Drank a bottle of mountain dew, a glucojuice, and ate a pack of 10 glucose tabs but couldn't get my blood sugar up for more than the bus ride from Housesteads to Roman Army Museum. I ended up passing out at the museum. I was upset that all the stuff I took was not working. Then because my low kit was running out from the previous day on the wall, I was dissappointed I didn't have more stuff...but it's expensive! (My favorite is glucojuice)</t>
  </si>
  <si>
    <t xml:space="preserve">Tried to correct, never happened. Lady at the musuem had a diabetic relative and knew how to help. </t>
  </si>
  <si>
    <t xml:space="preserve">Oh yes! When I first started out I had to do shots for a year. I also carb counted with exchanges rather than grams. </t>
  </si>
  <si>
    <t xml:space="preserve">My meter says 149, Dex says 6.6 (coming up from a low so it'll catch up soon). I'm glad my sugar is up and can stop drinking coke. </t>
  </si>
  <si>
    <t>Count the carbs, increase bolus a bit to count for the rising arrow on my dexcom and over correction of pop</t>
  </si>
  <si>
    <t>P105</t>
  </si>
  <si>
    <t>Animas Ping insulin pump and meter, Dexcom G5, My Fitness Pal</t>
  </si>
  <si>
    <t>Carbs in meal, amount of protein/fat in meal, trend of BG per CGM, activity in next 4 hours, overall stress/illness</t>
  </si>
  <si>
    <t xml:space="preserve">When in college, every time I would fly home to visit family, my blood sugar would be low almost the entire trip. The first time I learned this was fall break my freshman year. The first night, I was low overnight and assumed I just over-estimated dinner carbs or something. The second night the same thing. It took me a while to figure it out but I still think it was from a reduction in stress. I really hated being away from my family and was taking pretty intense classes while juggling a job, extracurricular activities, etc. When I visited home, I was much less stressed and therefore my BG ran lower. I was really sad when I realized this because it meant I was so stressed at school. </t>
  </si>
  <si>
    <t xml:space="preserve">Each time I would visit my parents, I reduced my basal rate by 20% for the entire trip. </t>
  </si>
  <si>
    <t xml:space="preserve">CGM has been a game-changer! I pay MUCH better attention to my BG's and I understand how certain foods and activities impact me. I've been able to pick up on new patterns and anticipate highs and lows much quicker. I am also more at ease overnight or going into big meetings because I know I"ll get a heads up if I'm running into BG trouble before there's an emergency. </t>
  </si>
  <si>
    <t xml:space="preserve">194. Hm, my Dexcom says 152 so it's a little bit off. I'd prefer the 194 to 152 because I'm about to go exercise and I prefer to start above 180 or I'll drop low during the class. I'm pretty comfortable with this number for what's going on in my day. I know some people would call it "too high" but it's not for me since it'll drop at least 80 points during my class. I know the apple that I just ate without insulin caused it to go up from 130 where it was earlier this afternoon. It's better that it would have been 6 months ago when I was almost always 250-350. I had a salad for lunch so I didn't have much of a spike after that. According to Dexcom, I've been under 200 all day which is a huge win for me! </t>
  </si>
  <si>
    <t>P106</t>
  </si>
  <si>
    <t>Insulin pump Medtronic minimed</t>
  </si>
  <si>
    <t xml:space="preserve">Amount of carbs, heavy physical activity, menstrual cycle must all be factored </t>
  </si>
  <si>
    <t>Extreme high. Bolused and raised basal</t>
  </si>
  <si>
    <t xml:space="preserve">Changed site </t>
  </si>
  <si>
    <t>Night over eating</t>
  </si>
  <si>
    <t>Bolused</t>
  </si>
  <si>
    <t>Extreme high. Boluses were not taking care of it. My infusion had dislodged</t>
  </si>
  <si>
    <t>Reinserted on different site</t>
  </si>
  <si>
    <t>Yes. I manually injected different insulins from what i currently use</t>
  </si>
  <si>
    <t>283. Didnt bolus after high carb lunch</t>
  </si>
  <si>
    <t>My pump is set with my carb sensitivity so i just input my BG and pump decides amount</t>
  </si>
  <si>
    <t>P107</t>
  </si>
  <si>
    <t xml:space="preserve">Omnipod </t>
  </si>
  <si>
    <t xml:space="preserve">BG-100 divided by 25 then 1 unit per 15 grams of carbohydrate. </t>
  </si>
  <si>
    <t xml:space="preserve">Will not fly because Twice when I attempted TSA had massive issues with my pump and or carrying a vial of extra insulin. Even with a doctors note!! </t>
  </si>
  <si>
    <t xml:space="preserve">I drove my car!! </t>
  </si>
  <si>
    <t xml:space="preserve">I ate pizza and assumed I covered enough. I didn't and 2 hours later I had a BG over 300z </t>
  </si>
  <si>
    <t xml:space="preserve">Took extra insulin and within two hours BG was normal. </t>
  </si>
  <si>
    <t xml:space="preserve">Took my dose of insulin first then drank a coke rather quickly when I was seeing three of everything and couldn't feel my feet!! </t>
  </si>
  <si>
    <t xml:space="preserve">Yes I'm on a pump now and I LOVE it!! </t>
  </si>
  <si>
    <t>96 good control awesome dr the want to live</t>
  </si>
  <si>
    <t xml:space="preserve">Carb ratio the bolus </t>
  </si>
  <si>
    <t>P108</t>
  </si>
  <si>
    <t>Medtronic 530G Pump with Enlite sensor and Bayer Contour Next meter</t>
  </si>
  <si>
    <t>Determine Carb count of meal, then dose based on my insulin:carb ratio which is 1:7 right now.  Also, take into account what my activity level will be in the next few hours and consider adjusting my bolus amount up or down based on anticipated activity.</t>
  </si>
  <si>
    <t>Eating, lots and lots of eating.</t>
  </si>
  <si>
    <t>My BG levels are frequently out of range.  My body never seems to react to the same food/activity/insulin dose the same way twice.  Sometimes I know what happened to cause an out of range number, but more often it remains a mystery to and to my doctor.</t>
  </si>
  <si>
    <t>I have two treatments depending on if I'm high or low.  High=more insulin, Low=eat fast acting carbs.</t>
  </si>
  <si>
    <t>See number 8 above.</t>
  </si>
  <si>
    <t>See number 8b above.</t>
  </si>
  <si>
    <t>Yes, when I first was diagnosed, I used multiple daily injections of both rapid acting and long acting insulins.  Now I use and insulin pump.</t>
  </si>
  <si>
    <t>I don't usually correct a high BG until I'm over 150 so if I were to eat a meal now, I would bolus my usual amount for carb intake but slightly reduce it because I will be working out in about half an hour and I often go low while doing heavy exercise.</t>
  </si>
  <si>
    <t>P109</t>
  </si>
  <si>
    <t>Novo Mix insulin pen, Accuchek Active blood glucose monitor and strips</t>
  </si>
  <si>
    <t>What exercise I have done in the previous 3 to 4 hours, what the meal comprises and what size serving I intend to eat.</t>
  </si>
  <si>
    <t xml:space="preserve">After breaking my back (as stated in the last example) it was mistakenly thought that I had slipped a disc. I was put flat on my back at home for 3 months. At the trauma centre immediately after the accident, I was given diclorphenic followed by morphine. This caused me to vomit for 24 hours. Even though I could not keep any liquids or solids down, my BG stayed over 20 - up to 26 - for 2 days. I knew that this was probably due to the stress and possibly the drugs, too. </t>
  </si>
  <si>
    <t>I felt frightened and helpless and just continued to to my regular injections with several units added each time. I did not want to give too much insulin for fear of having a hypo that I couldn't counteract by eating or drinking. In retrospect I should have been in hospital being monitored and on a drip. It took several days to normalise my BG. I should state that I live in Zimbabwe where the health care is pretty abysmal and that because of the collapse of the economy, my medical insurance had lapsed.</t>
  </si>
  <si>
    <t xml:space="preserve">I monitored my BG closely for the rest of that day with frequent tests and by eating fruit, sandwiches, biscuits and drinking sweet tea and juice when I saw the level dropping. I did this until the levels normalised later that day. </t>
  </si>
  <si>
    <t>When I first became diabetic at age 32, I was very careful about what I ate and about testing often. After a couple of years I grew bored with the regime and the discipline and egan hiding chocolate all over the house to eat when my family weren't looking. (I have a very sweet tooth). Eventually, I realised that I was suffering health-wise and went back to better eating and control. I still eat chocolate but now do it openly and not very often. However, since I broke my back, my blood sugars have run slightly high and I have begun to experience a lot of common diabetic problems: Rapid onset of macula degeneration and proliferitive diabetic retinopathy; slight gastric neuropathy, peripheral neuropathy in feet and legs. I am currently trying to switch to a vegan plant-based diet to achieve better BG control.</t>
  </si>
  <si>
    <t>I have been considering the purchase of a Freestyle Libre but the costs are huge and the reviews mixed.</t>
  </si>
  <si>
    <t>12.2 Too high for 3 hours after dinner and too high for what has been a day of exemplary eating: (16 units insulin) Oats and fruit for breakfast, 1 decaff coffee with half a spoon of honey; (4 units insulin) lunch - a small serving of steamed veggies, lentils and couscous on wholewheat bread; (10 units insulin) dinner - beans, onions, broccoli, tomatoes and peppers. Why??? Perhaps it is stress related coming back into a fraught Zimbabwe after 7 restful weeks holiday with my daughter in London? Perhaps I have an infection of some kind starting - extra units of insulin are not bringing BG down and have run high for 2 days? Puzzled and frustrated...</t>
  </si>
  <si>
    <t>My usual dinner dosage is between 8-10 units. Given this reading, I would add 2 units to bring BG down. However, if I have an infection starting this method is rarely effective.</t>
  </si>
  <si>
    <t>P111</t>
  </si>
  <si>
    <t>Dexcom 5 and iPhone, One Touch Blood Glucose meter, Animas Vibe insulin pump</t>
  </si>
  <si>
    <t>Portion sizes and grams of all carb foods, past activity level and activity level anticipated for a few hours later, current basal rate</t>
  </si>
  <si>
    <t xml:space="preserve">New to diabetes and insulin, I ate a teriyaki chicken and rice dinner at a restaurant and missed my guess on carb grams and blood glucose went high fairly quickly.  Gave more insulin and got blood glucose down a few hours later.  </t>
  </si>
  <si>
    <t xml:space="preserve">Tested later as I felt the high and gave more insulin.  </t>
  </si>
  <si>
    <t xml:space="preserve">I am LADA so I began with pre-meal medication and diet changes at age 43, moved to long-acting insulin pen, then added fast acting at meals and moved to an insulin pump 9 years ago. </t>
  </si>
  <si>
    <t xml:space="preserve">I still test often as I just moved from the Dexcom G4 CGM to the Dexcom G5 a month ago.  </t>
  </si>
  <si>
    <t xml:space="preserve">175.  Just ate dinner.  Had few carbs but was at 200 from a stressful day before eating, so I had given a bolus for correction and a bolus for carbs at dinner.  Blood glucose is still coming down.  Expect it to be around 120 soon.  </t>
  </si>
  <si>
    <t>P112</t>
  </si>
  <si>
    <t>Monopod pump/pdm, myfitnesspal Android app</t>
  </si>
  <si>
    <t>Net Carbs in meal, fat content</t>
  </si>
  <si>
    <t>After bolusing and eating dinner, approx 45 min after began feeling a low coming on. I thought I was catching it, but I was already at 37. I was extremely confused (as usual), because this was a normal meal I have often, and I believed I had bolused properly.</t>
  </si>
  <si>
    <t>I quickly drank an 8oz glass of Orange juice and a hand full of m&amp;me. I didn't fully feel the low until I saw that number.</t>
  </si>
  <si>
    <t>I was out at a bar, but changed craft beers. I generally drink the same but that night switched to a fruit based kind. I bolused, but not for that specific type of drink. I was disappointed and aggravated, as I should know better. Upset at thinking it would affect my a1c as well.</t>
  </si>
  <si>
    <t xml:space="preserve">I took a bolus correction and drank water. </t>
  </si>
  <si>
    <t>Even after being a diabetic for 30+ years, I forgot to bolus for breakfast. I didn't realize this until lunch and was both amazed and horrified.</t>
  </si>
  <si>
    <t>I was extremely high, so I corrected and skipped lunch to give my bs time to come down</t>
  </si>
  <si>
    <t>In 1986 I was on three shots per day. 1994 went to four shots. 2015 went to a pump</t>
  </si>
  <si>
    <t>I still test. No cgm</t>
  </si>
  <si>
    <t>137. I was 103 at 6pm. Nothing to eat or drink, and now is 8:30pm. My dinner was at 4pm and was light. Never understand why this happens.</t>
  </si>
  <si>
    <t>I focus on carbs and let my Pam do the rest</t>
  </si>
  <si>
    <t>P113</t>
  </si>
  <si>
    <t xml:space="preserve">Animas vibe insulin pump with dexcom G4 sensor. Contour next glucose meter. </t>
  </si>
  <si>
    <t xml:space="preserve">Count carbs only. </t>
  </si>
  <si>
    <t xml:space="preserve">While on vacation last summer my sugar felt low. We had a condo, so we had a kitchen with food, I grabbed the food I needed to correct. I checked my sugar. It was 39. I started to correct, but somehow slipped into a seizure. My husband heard me screaming and came to my aid. I came to and was scared. Normally this number doesn't illicit a seizure for me, but showed me that no number is safe. So from now on I have to take extra hypoglycemic supplies just in case. </t>
  </si>
  <si>
    <t xml:space="preserve">We had syrup on hand. So he squirted some in my mouth and about 3 minutes later I came to. I then ate some food to maintain a higher number. </t>
  </si>
  <si>
    <t xml:space="preserve">I love Starbucks. But most drinks there cause a spike in bg levels. So I try to bolus as soon as I order. There are times that I get distracted and forget until I get the vibration that my pump/CGM is detecting an unsafe rise in my levels. Then I bolus. </t>
  </si>
  <si>
    <t xml:space="preserve">Give a bolus using my insulin pump. </t>
  </si>
  <si>
    <t xml:space="preserve">I changed my work schedule from nights to days. I worked nights for 3 years and the change in shift took serious work from my endo and I. There were many highs and lows, at the time I didn't have a CGM and I felt completely out of control. </t>
  </si>
  <si>
    <t xml:space="preserve">Closely worked with my endo to get control. </t>
  </si>
  <si>
    <t xml:space="preserve">Yes. After having diabetes 20 years many technological changes made things so much better. Insulin pumps allow for easier insulin injection. And CGMs allow for better observation of bg levels. Using these things in tandem allows for better control. </t>
  </si>
  <si>
    <t>I was terrible at remembering to bring my checker, so I wasn't very good at checking my sugar. Having a CGM allows me to see my numbers without having to remember to bring extra things. (Since my pump/receiver are combined.):</t>
  </si>
  <si>
    <t xml:space="preserve">110 - I'm proud. I've been a diabetic for many years and loosely count carbs. So knowing that my 2 hour post meal is in range makes me feel good and that I'm doing things right. </t>
  </si>
  <si>
    <t xml:space="preserve">I'd eat first, so I know exactly how much to take  I'd count carbs and bolus accordingly. </t>
  </si>
  <si>
    <t>P114</t>
  </si>
  <si>
    <t>Medtronic Insulin Pump</t>
  </si>
  <si>
    <t xml:space="preserve">Carbs, excersise, time of day </t>
  </si>
  <si>
    <t>Serious high blood sugar was caused by my infusion set tubing was ripped out of me, I was not aware of it at the time. Was without insulin for about 6-8 hours. BG was high all day, kept correcting and nothing helped until I smelled insulin then checked my site and noticed the tubing was out of me (has happened more than once)</t>
  </si>
  <si>
    <t xml:space="preserve">Corrrcted using a needle and lots of water to flush out ketones </t>
  </si>
  <si>
    <t xml:space="preserve">Ate something and forgot to bolus and went high. Took too much insulin and went low </t>
  </si>
  <si>
    <t xml:space="preserve">Corrected, took extra insulin or drank some juice </t>
  </si>
  <si>
    <t xml:space="preserve">Ensured I always had juice on me and granola bars, I did run out of granola bars on the 5th day (packed enough for 2 weeks) </t>
  </si>
  <si>
    <t xml:space="preserve">Getting a CGM and I'm really excited about it </t>
  </si>
  <si>
    <t xml:space="preserve">6.0 was 12 had a granola bar and went for a run without correcting for my BG of 12 and did not take insulin for my granola bar </t>
  </si>
  <si>
    <t xml:space="preserve">Amount of carbs </t>
  </si>
  <si>
    <t>P115</t>
  </si>
  <si>
    <t>Dexcom G5, Medtronic Paradigm 523 pump, oneTouch Verio meter</t>
  </si>
  <si>
    <t>Exercise (done in the past 12 hours or plan on doing so in the next 3 hours), trends from the day according to my CGM (trending too high or too low for whatever reason), carbs, type of food (starchy, fatty, etc that might have different absorption)</t>
  </si>
  <si>
    <t>Every dangerous low or high is surprising. When I experience these I usually rely a lot on my husband to take care of me. Often I get angry and discouraged if it is surprising, especially if I had really tried to get an insulin dosage right and something went wrong. If I'm low I usually cry because I'm so frustrated. I also know that even once my sugar goes back up I'm still going to suffer from fatigue so I feel a lot of dread.</t>
  </si>
  <si>
    <t>I treat and I let my husband know I'm in the danger zone so he stays with me and takes over the manual checks/retreating.</t>
  </si>
  <si>
    <t>I give insulin and I wait to see if I need to give more.</t>
  </si>
  <si>
    <t>One of the lowest sugars I've ever had was when my husband and I were moving into our apartment four years ago. I knew that carrying stuff in and out was going to lower my sugar so I ate a bunch of carbs with no insulin. All of a sudden I felt terrible and I checked and I was 32. I sat in the living room floor surrounded by boxes and just watched my husband bring stuff in - I felt totally useless.</t>
  </si>
  <si>
    <t>I double treated and just sat there until I felt better and my sugar was back up.</t>
  </si>
  <si>
    <t>I was diagnosed at 14 so it was very different when I saw a child endocrinologist compared to the last 8 or so years when I've been seeing an adult endocrinologist. Child endos seem to let you get away with more - A1cs in the upper 7s are seen as good. But when you see an adult endo they really push for tight control and A1cs in the 6s and are a lot more vocal about possible complications. So my treatment is a lot better now and my control is a lot tighter now than when I was first diagnosed.</t>
  </si>
  <si>
    <t>The CGM has been the best thing that has ever happened to me. It got my A1c not only below 7, which I had never been able to do before the CGM, but down to a 5.8!</t>
  </si>
  <si>
    <t>Per my Dexcom CGM it's 113 and angled up. I have been running high all day so I gave a lot more insulin than usual for my dinner-two hours after I was 88 so I "nudged" it up a bit with 10g of carbs. So this explains the angle up. I am hopeful it will level out in the 120s and not go any higher than that. But then again it might given the high trend for today.</t>
  </si>
  <si>
    <t>Given the trending highs today I would give 2 units more than I normally would and I would give it 20 minutes before eating so it would have time to start working before the carbs start absorbing.</t>
  </si>
  <si>
    <t>P116</t>
  </si>
  <si>
    <t>Medtronic paradigm insulin pump, Bayer contour next glucose monitor</t>
  </si>
  <si>
    <t>Carbs in meal, time of day, planned activity</t>
  </si>
  <si>
    <t>Overnight at a hotel, had only a few glucose tablets, woke husband up for help not knowing exactly what he'd do if I passed out</t>
  </si>
  <si>
    <t>Calmly told him I was dangerously low, that if I pass out or start to seize, call 911</t>
  </si>
  <si>
    <t xml:space="preserve">After dealing with a dangerous person and police at work, my blood sugars were high for a couple days. </t>
  </si>
  <si>
    <t>I check my blood sugar more often, and can no longer use the excuse that I forgot to take my insulin now that I wear a pump.</t>
  </si>
  <si>
    <t>28.7 very high. Day off work, didn't change my pump patterns, very little to no activity today.</t>
  </si>
  <si>
    <t>I'm not going to have a meal until my blood sugars come down into a normal range.</t>
  </si>
  <si>
    <t>P117</t>
  </si>
  <si>
    <t>Medtronic 530G, Medtronic Minimed Meter, Medtronic CGM device,  syringe and Novlog insulin as back ups for pump, etc.</t>
  </si>
  <si>
    <t>I woke up not feeling well very early in the morning. My blood sugar was 266. I ate my breakfast  and took coverage for my carbs as well as elevated blood sugar. I took my blood sugar again 2 hours later after looking at my CMG information and my levels were now at nearly 400. I looked at my equipment to check for kinks, etc.  I saw no problems.I also took coverage with my pump as well as my back up syringe . Within an hour, my levels started to come down.I checked for jetones and continued monitoring my sugars.</t>
  </si>
  <si>
    <t>Last summer, we flew to Italy. I felt like I knew what I needed to do because we had been to Europe before this visit. I followed my typical protocols for this type of travel. Every thing seemed ok but my blood sugars were running higher than they ever had when I traveled on other occasions. I felt like I was in control of my situation by looking for pump problems, taking extra insulin, etc. Normally when i travel, I experience far more lows than highs.i was scheduled to chage my pump/sensor so I did so very early in the a.m. We went to eat breakfast . I checked my blood sugar and it was 220. I ate and took my bolus. By the end of the meal, i was dizzy,vomiting and passing out in the hotel.</t>
  </si>
  <si>
    <t>Needless to say not very well. At firstmy hubby and I thought that I was going low .Even with checking my blood sugar and finding this to be incorrect, I tried to walk when I was in no position to do so.We ended up going to the ER and found out 2 very important things. The first was that I was extremely dehydrated. I was so busy worrying about my diabetes per se, that I had forgotten to drink more than usual because I was not only travelling but the temperatures were in the low 90's which alwaus creates havic for me and my blood sugars.</t>
  </si>
  <si>
    <t>I have always tested every 2-3 hours. I Test vs. Guess...
 Although, I generally look at what my CMG shows as my blood sugar but test more frequently to try to keep better balanced in my pursuit of target ranges. Certainly, there may cone a time when I feel the other avenues of technology have come up to "par" but at this time, i trust my meter more than CMG.</t>
  </si>
  <si>
    <t>145- For me, I am content with this number. I tend to like to run "higher" than lower especially at bedtime. I have more frequent lows at night.This gives me some wiggle room tgat I need to get a better nights sleep. Three hours ago, it was 85 and I ate a nectarine so that it would come up before my bedtime.Hopefully, I will not have a low or even a number of lows because they cause me to have bad dreams/nightmares.</t>
  </si>
  <si>
    <t>As I have mentioned before, I look at tge carbs that I will be eating. I also look at how my blood sugar is or has been trending today as well as other patterns that I have seen. I also take into account my activity levels pre and post meals .</t>
  </si>
  <si>
    <t>P118</t>
  </si>
  <si>
    <t xml:space="preserve">Medtronic 530G 
One touch verio
Care link free app </t>
  </si>
  <si>
    <t>Carbs consumed
Alcoholic beverages 
Fats in foods to be eaten
Upcoming activity</t>
  </si>
  <si>
    <t xml:space="preserve">Was running low post delivery of my baby had basals cut in half had checked sugar was 120 about an hour later woke up to my dad shaking me post glucagon shot
I was terrified and stunned changed my site and suspended basals for a few hours I couldn't understand why I dropped so low with no alerts from my pump and cgm </t>
  </si>
  <si>
    <t>My father injected me with a glucagon I suspended my basals and rechecked sugars several times</t>
  </si>
  <si>
    <t xml:space="preserve">Over corrected for carbs to be consumed dropped dramatically but knew I had estimated incorrectly </t>
  </si>
  <si>
    <t>Treated with glucose tabs to reach a desirable sugar</t>
  </si>
  <si>
    <t>Took insulin to eat lunch my baby started crying and was hungry I fed him and was tired so laid with my baby to get him to fall asleep 
Woke up almost two hours late dizzy and my head spinning was angry and scared couldn't believe I forgot to eat</t>
  </si>
  <si>
    <t>Grabbed my glucose tabs out of the night stand drawer ate some cheese and turkey for protein monitored for hours after</t>
  </si>
  <si>
    <t xml:space="preserve">I was 2 when diagnosed I was on shots my father handled everything I didn't even have to think about it he handled it all very strictly </t>
  </si>
  <si>
    <t xml:space="preserve">With the cgm I am able to handle sugars prior to them getting too far out of range. With the prediction alerts I can stop highs or pretreat lows. </t>
  </si>
  <si>
    <t>67: my sugar was high 2 hours ago, I corrected with a bolus. I must have my sensitivity level set too low</t>
  </si>
  <si>
    <t>Carbs to be consumed 
Prediction of sugars
Decrease insulin value to account for sugar coming up and going to be soon</t>
  </si>
  <si>
    <t>P119</t>
  </si>
  <si>
    <t>Insulin pen and injectiobs</t>
  </si>
  <si>
    <t>Carbs eating and any exercise planned</t>
  </si>
  <si>
    <t>Pulled over, bought and ate candy.</t>
  </si>
  <si>
    <t xml:space="preserve">After lunch ate chips and dips without checking or giving insulin for it. </t>
  </si>
  <si>
    <t>Gave insulin as soon as blood glucose was checked.</t>
  </si>
  <si>
    <t>209, miscalculated how much insulin needed for third if a brownie I ate with supper.</t>
  </si>
  <si>
    <t xml:space="preserve">2 units of humalog for current blood glucose, plus insulin for.carbs eating in meal. </t>
  </si>
  <si>
    <t>P120</t>
  </si>
  <si>
    <t>Medtronic 530g with cgm</t>
  </si>
  <si>
    <t>Count my carbs using labels or caloie king app and then use wizard on pump if high fat high carb will use square bolus</t>
  </si>
  <si>
    <t>See above</t>
  </si>
  <si>
    <t>This usually happens after eating Italian. I can never seem to get the carbs correct. So after years of mess ups I have learned to use a square bolus and add at an hour after if I am above 225</t>
  </si>
  <si>
    <t xml:space="preserve">Lots of ways! When I was first diagnosed they didn't have meters you used a blood strip and wiped it off and compared colors. I remember my parents arguing over what my blood sugar was. Now use a pump and don't expect for any day to follow what worked before. I try it but don't expect it to work blindly. I am much more comfortable with constant blood sugar reading via my cgm then just blood sugar 4-6 times a day. </t>
  </si>
  <si>
    <t>I use my cgm all the time, it helps me lead a safer more full life. I don't have to eat at a certain time and I have a truer sense of what my blood sugar is doing all the time.</t>
  </si>
  <si>
    <t>191- I only ate dinner an hour ago due to kids activities and getting them to bed so doing well</t>
  </si>
  <si>
    <t>I would test my blood sugar, count my carb grams. Calculate I want to be 130 before bed so I don't go low and know I need to go down 60 points so my sensitivity is 19 pts per unit so that is 3 units then I would take my carbs let's say I am going to eat 35 grams of carbs then my carb ratio is 8 grams per unit so 4.5 units. So my total amount would be around 7.5 units.</t>
  </si>
  <si>
    <t>P121</t>
  </si>
  <si>
    <t>Medtronic 530 G contour next meter</t>
  </si>
  <si>
    <t>How big the meal is and carbs...</t>
  </si>
  <si>
    <t>In my 32 years of life, I had never drank a Gatorade, so I said let me drink one and just inject more insulin. Well it was gross at first it was too sweet but I drank it. Only to wake up the next morning sick by the next day I was in full DKA. ..</t>
  </si>
  <si>
    <t>Was in icu for 1 week</t>
  </si>
  <si>
    <t>I try to take care of myself more because I am a single mom of 4 kids.</t>
  </si>
  <si>
    <t xml:space="preserve">450 because I was low so I eat a peanut butter sandwich </t>
  </si>
  <si>
    <t>No meal bs too high. Drink water</t>
  </si>
  <si>
    <t>P123</t>
  </si>
  <si>
    <t>Medtronic Minimed insulin pump</t>
  </si>
  <si>
    <t>Carbs in meal about to be consumed.  Use Bolus Wizard and rates work well with my glucose levels.</t>
  </si>
  <si>
    <t>Today had extremely high bgls of 24 after lunch.  Felt gross but no vomiting.  Gave myself more insulin via pump.  Drank copious amounts of water.  At 3-30pm my levels were still 24 so I gave more insulin.  Rested and even slept.  Now down to 19 (5pm) so still watching carefully and taking readings every 30 mins to an hour.  Ketones an hour ago were 2.4 so not too bad.  Also making sure that my site (insulin pump) is in place as it moved a bit just after lunch.  Now drinking soda water as I'm sick of plain water.  No food for a while and looking forward to Thai with lots of garlic, veg and chicken for dinner. A Will check bgls regularly until sleeptime.  A bit scary as I don't really know why my levels went so high.  May be a cold on the way?  Feeling frustrated</t>
  </si>
  <si>
    <t>Giving myself more insulin, drinking water, resting and relaxing</t>
  </si>
  <si>
    <t>I recognised hypo early, turned off insulin pump and went to shop for chocolate</t>
  </si>
  <si>
    <t>My bgls do vary greatly with my emotions.  Had a bad hypo at a funeral and couldn't walk or eat properly.  Cannot remember situation much.  Lucky my husband fed me some chocolate cake.  Shame that it went all over my face as I couldn't chew properly and my hands were shaking a lot.  Embarrassment!</t>
  </si>
  <si>
    <t>Definitely.  I and my family are always aware of hypos and eating carbs at each meal.  Always have supper.  I now realise that rest and relaxation can assist 'normal' levels.  I also listen to other people more than I did initially and always tell workmates or friends about hypos and the affects</t>
  </si>
  <si>
    <t>Not applicable.  Hope to get CGM in future</t>
  </si>
  <si>
    <t>15.6.  Good level after reaching 24 earlier in afternoon.  Now have to watch for hypo happening after all the insulin I've given myself today.  Will be very vigilant re regular testing and controlling levels over next day</t>
  </si>
  <si>
    <t>Carbs in meal.  Would use Bolus Wizard with insulin pump</t>
  </si>
  <si>
    <t>P124</t>
  </si>
  <si>
    <t>Blood glucose meter and smartphone app</t>
  </si>
  <si>
    <t xml:space="preserve">A sliding scale provided by my endocrinologist </t>
  </si>
  <si>
    <t>My husband fed me sugar water until I came to and then I ate more pizza until it came up to a normal range.</t>
  </si>
  <si>
    <t>I had spaghetti for dinner a couple of weeks ago and my bg level was low before dinner so I didn't need any insulin according to my sliding scale. I ate way too much. I knew my sugar would be high later but I really didn't care. I was and still am tired of all the lows I've been dealing with while my new endocrinologist tries to fiddle with my insulin.</t>
  </si>
  <si>
    <t xml:space="preserve">I was on a pump for 3 years and I loved it. One day though right after a site change it started leaking both at the site and at the cartridge.  I changed it but the same thing happened again. I only had one 10 pack of syringes on hand but the worst thing was my Lantus had expired. I would have called my doctor immediately but it was after hours on a Friday of a holiday weekend. By the time Tuesday rolled around I was in the hospital in DKA. </t>
  </si>
  <si>
    <t xml:space="preserve">I didn't really. My blood sugar crept up and up until I was in DKA and went to the hospital. </t>
  </si>
  <si>
    <t>Yes it's different. I started out on just NPH twice a day and checking my blood sugar 3 or 4 times a day. Now I'm on Novolog 3 times a day and Tresiba at night and I check my blood sugar at least 4 times a day but usually 6 or more times.</t>
  </si>
  <si>
    <t>238. Overcorrecting for an earlier low</t>
  </si>
  <si>
    <t xml:space="preserve">Sliding scale provided by my endocrinologist </t>
  </si>
  <si>
    <t>P125</t>
  </si>
  <si>
    <t xml:space="preserve">Pump,bg, meters , smartphone apps </t>
  </si>
  <si>
    <t xml:space="preserve"> What I've been doing,  what I will be doing. </t>
  </si>
  <si>
    <t xml:space="preserve">Don't fly. </t>
  </si>
  <si>
    <t xml:space="preserve"> It was a low and I was exercising. </t>
  </si>
  <si>
    <t xml:space="preserve">Sat down and drank oj </t>
  </si>
  <si>
    <t xml:space="preserve">Yes,  was given bad advice on how to control my diabetes was treated like a type two   </t>
  </si>
  <si>
    <t xml:space="preserve"> It  give me a better idea of where  my blood sugar is and where it's going,not always right but it does help </t>
  </si>
  <si>
    <t xml:space="preserve"> What I was doing, and what I will be doing. </t>
  </si>
  <si>
    <t>P126</t>
  </si>
  <si>
    <t>Abbott Libre, Abbott Optimium Neo, DAFNE App, Polar M400 watch, Lantus pen, Novorapid pen</t>
  </si>
  <si>
    <t>How long before eating, anticipated exercise/activity, time of day (variable insulin sensitivity), type of food, any illness etc</t>
  </si>
  <si>
    <t>Low blood sugar unexpectedly and had eaten all my emergency supplies. Found a cafe and ordered food. Was probably aggressive and rude!</t>
  </si>
  <si>
    <t>Certain foods, curry and pasta</t>
  </si>
  <si>
    <t>Avoid the food. Set an alarm to check/correct in the night. Split bolus</t>
  </si>
  <si>
    <t>Yes, much better, carb counting and sugar surfing, use of FGM helps</t>
  </si>
  <si>
    <t>Massively, have learnt how my body reacts to foods/circumstances. Helps me exercise</t>
  </si>
  <si>
    <t>5.4. Insulin on board, waiting to eat</t>
  </si>
  <si>
    <t>How long before eating, anticipated exercise/activity, time of day (variable insulin sensitivity), type of food</t>
  </si>
  <si>
    <t>P127</t>
  </si>
  <si>
    <t>Medtronic 523G ; One Touch Ultra mini Meter and strips;  One Touch Ultra Link meter; Glucose Companion app for iphone</t>
  </si>
  <si>
    <t xml:space="preserve">carb counts in the meal; </t>
  </si>
  <si>
    <t xml:space="preserve">I was shopping with my kids after eating at a pizza place.  My blood sugar dropped very fast and I collapsed, ended up having a seizure.  It was terrifying as I had never experienced anything like that.  It was traumatic for my kids who witnessed it.  </t>
  </si>
  <si>
    <t xml:space="preserve">Treated by EMTs at the scene, driven home by one of my kids, followed up with my endocrinologist. </t>
  </si>
  <si>
    <t xml:space="preserve">My BG level was very high all day, and wasn't coming down despite repeated corrective boluses.   Suddenly the insulin seemed to kick in and my blood sugar started dropping very fast.  I tried to drink juice and eat enough carbs to counteract the active insulin but I couldn't because I had eaten dinner right before my blood sugar started to drop. </t>
  </si>
  <si>
    <t>I went to the emergency room and was admitted to the hospital overnight for an IV glucose drip.</t>
  </si>
  <si>
    <t>Yes.  I used to manually inject with syringes.  Now I use an insulin pump.</t>
  </si>
  <si>
    <t>132.  Good blood sugar reading post-breakfast.  Need to check to make sure that I don't have too much active insulin on board that will make my levels drop too low.   Contributing factors:  everything!  Food, activity level, insulin intake, length of time since I bolused,  my basal rate, etc.</t>
  </si>
  <si>
    <t>carb counts; how much active insulin was in my system</t>
  </si>
  <si>
    <t>P128</t>
  </si>
  <si>
    <t>Insulin Pens</t>
  </si>
  <si>
    <t>Carbs, fat, sugar and post meal activity.</t>
  </si>
  <si>
    <t xml:space="preserve">I raise my eyebrows, check my blood again and make a correction.  Sometimes I may say, "Oh my!"
</t>
  </si>
  <si>
    <t>Eat or shoot up.</t>
  </si>
  <si>
    <t xml:space="preserve">While working the polls on election day we were given a box of pastries from a fabulous local bakery.  The oil/fat + sugar content threw me off.  </t>
  </si>
  <si>
    <t>I reached for my nova log pen right away and waited an hour and a half to check again.  Yay!  Back to 127.</t>
  </si>
  <si>
    <t>See #9</t>
  </si>
  <si>
    <t>See #9b</t>
  </si>
  <si>
    <t>Shocking, I know, but technology has changed since 1974.</t>
  </si>
  <si>
    <t xml:space="preserve">140.  I check my blood so often (7-9 times daily) I don't really think much about it.  I haven't eaten anything since breakfast (fresh fruit + 3 Units nova log), so 140 is pretty typical. </t>
  </si>
  <si>
    <t>See #7: Carbs, fat, sugar and post meal activity.</t>
  </si>
  <si>
    <t>P129</t>
  </si>
  <si>
    <t>Medtronic minimed 723, Freestyle lite glucometer</t>
  </si>
  <si>
    <t>I look at what I'm eating, how much protein and how many veggies, as well as how much insulin I have on board.</t>
  </si>
  <si>
    <t>Yesterday, I had sauteed onions and cabbage, cheddar cheese slices, two pork chops, and two fried eggs. I took a bolus for my food as I normally would. But 2 hours after my meal, by blood sugar was higher than before I ate, so I took a correction. 2 hours after that, my blood sugar was higher still, so I took another correction. Another 2 hours passed, and it was higher still. I was going to be eating, so I took a correction with meal bolus and my blood sugar came down 2 hours after eating. I have no idea why my blood sugar continued to climb despite my continued doses.</t>
  </si>
  <si>
    <t>I took extra insulin and drank water, checking every 2 hours.</t>
  </si>
  <si>
    <t xml:space="preserve">I had eaten some breaded chicken strips, and I thought I had bolused properly for the carbs in the breading and the meat, but 2 hours after eating blood sugar was 325. I bolused for the high, and drank water, checking again 2 hours later to make sure it was coming down. 2 hours after my correction, my blood sugar was back in range. Now I've decided not to eat those breaded chicken strips again. I am on a low-carb diet and still figuring out which foods are good, which have too many carbs, and how much insulin to take for everything. </t>
  </si>
  <si>
    <t xml:space="preserve">Took extra insulin, and decided not to eat that food again. </t>
  </si>
  <si>
    <t xml:space="preserve">I went to a political convention out of town, having woken up really early, drank extra coffee, and didn't eat at the regular times. My blood sugar was high most of the day, probably due to less sleep schedule out of whack, and nerves. </t>
  </si>
  <si>
    <t>I checked my blood sugar, drank water and ate a low-carb lunch to help bring my sugar down.</t>
  </si>
  <si>
    <t>Yes. When I started, I was on MDI, and a regular high carb diet. Now I use a pump, test a lot more frequently, and enjoy a low-carb way of eating. I am more aware of how food affects me, and which foods to avoid.</t>
  </si>
  <si>
    <t>I do not use a CGM.</t>
  </si>
  <si>
    <t>90. I was thinking it would be higher because I haven't been feeling well, stomach ache and diarrhea, and my bs was 160 earlier this morning. I took a correction and 5 grams of carbs worth of insulin for my coffee - with unsweetened almond milk and stevia. But I am glad it's in range.</t>
  </si>
  <si>
    <t>I try to guesstimate how much based on the veggies and protein I am going to be eating. My sugar is in range, and I'll probably be eating sauteed onions and cabbage with fried eggs and bratwurst, so I'll put 40 grams of carbs in my pump and let my pump calculate my dose.</t>
  </si>
  <si>
    <t>P130</t>
  </si>
  <si>
    <t>t:slim insulin pump, dexcom G5 cgm w/ iphone &amp; applewatch apps and verio IQ meter</t>
  </si>
  <si>
    <t>carbs in the meal, current BG my current insulin to carb ratio and insulin on board</t>
  </si>
  <si>
    <t>put off treating a low trend from my cgm while busy at work</t>
  </si>
  <si>
    <t>Pittsburgh has the nicest paramedics</t>
  </si>
  <si>
    <t>Last week I didn't take into account that my dinner would take so long to be prepared at a local Mexican restaurant and we munched on chips and salsa while we waited and my Bg went through the roof</t>
  </si>
  <si>
    <t>I made a manual bolus correction on my pump</t>
  </si>
  <si>
    <t xml:space="preserve">I crashed on a redeye flight from Vegas to Pittsburgh after spending 3 days in a different time zone.  </t>
  </si>
  <si>
    <t>My BG was 41 when my fiancée woke up and realized that I was in trouble.  A flight attendant and her force fed me orange juice and jelly beans.  It took most of the day to level out and I wasn't myself for about a week</t>
  </si>
  <si>
    <t xml:space="preserve">I've gone from hypodermicneedles, to insulin pens and now a pump </t>
  </si>
  <si>
    <t>the best part of my cgm is that it shows if I'm trending up or down and I can correct before it becomes a problem.  I also have been able to increase my basal at certain times during sleep to combat my dawn phenom</t>
  </si>
  <si>
    <t>157 I shouldn't have had that extra piece of bread with lunch</t>
  </si>
  <si>
    <t>How many carbs I'm going to eat, my insulin ratio and my correction factor</t>
  </si>
  <si>
    <t>P131</t>
  </si>
  <si>
    <t xml:space="preserve">Abbott Libre, Novo Nordisk 4 pen - with Novorapid insulin and Levemir insulin. </t>
  </si>
  <si>
    <t>count carbohydrates, whether I'll be doing or will have done exercise, stress, the weather (genuinely)</t>
  </si>
  <si>
    <t xml:space="preserve">Regularly CGM tests on libre and communication with parents. </t>
  </si>
  <si>
    <t>I went out for chinese food. I injected an amount for the carbs in the food, but had forgotten about the fattiness of the food and the sugar in the sauces. The fat in the food takes longer to absorb for me, so I found that my bloods dropped initially and then went rocketing.</t>
  </si>
  <si>
    <t>I realised that I needed to split the dose for that meal, so ensured to do this for future chinese consuming.</t>
  </si>
  <si>
    <t>I actual carb count and feel like I understand what triggers my diabetes to change. I feel a lot has been helped and understood by attending the DAFNE course.</t>
  </si>
  <si>
    <t>13.4 - will correct with 3 units and have nightime insulin. This is post hypo for 2 hours and insulin from nighttime injection.</t>
  </si>
  <si>
    <t>P132</t>
  </si>
  <si>
    <t>Novolog and Lantus pens, Prodigy meter</t>
  </si>
  <si>
    <t xml:space="preserve">Insulin to carb ratio. </t>
  </si>
  <si>
    <t>Forgetting a mealtime dose caused a high BG.</t>
  </si>
  <si>
    <t>Injected Novolog</t>
  </si>
  <si>
    <t xml:space="preserve">I take less care and precautions. Less bg tests, eating without a bg test if I feel low. </t>
  </si>
  <si>
    <t xml:space="preserve">198. Factors: exercise, thyroid, food and insulin. </t>
  </si>
  <si>
    <t>Process: determine meal carbs, use ratio (1:10) and add extra insulin via correction ratio (1:20) with target goal of 140 mg/dl</t>
  </si>
  <si>
    <t>P133</t>
  </si>
  <si>
    <t xml:space="preserve">Insulin (novorapid 3X a day, lantus once a day) TrueResult blood glucose meter, glucose tablets </t>
  </si>
  <si>
    <t>What kind of food it is, if im having a drink with it, if so.. What kind of drink, if its a food i have had before i would consider how my bs reacted to it previously.</t>
  </si>
  <si>
    <t>I had met a friend and was about to say good bye and take the bus home. While on the bus, i felt the familiar hypo symtoms but i figured i was only maybe another 10-15 min from my stop so i thought id wait it out and by a drink once i got off, also i had just had something to eat not long ago so i wasnt sure it was a real low or i was just sweating because i live in a hot country and i was tired and getting on a packed bus. I didnt have anything on me, like my meter or sweets or glucose tabs.. I started feeling slpy so i thought i would just close my eyes and wait it out. I woke up in a hospital.. Apparently i had started shaking and thrashing around and the bus driver cleared everyone off of the bus and called an ambulance.. I wasnt told how low i had dropped to but was pretty scary</t>
  </si>
  <si>
    <t>I didn't.. I was young and made a wrong judgement. Looking back i would have gotten off of the bus when i started to feel low and bought a drink before boarding another</t>
  </si>
  <si>
    <t>I was at a friends house and blood sugar was dropping so i asked if i could get a sweet drink... I entered the kitchen and felt my bs dropping fast so i grabbed the nearest drink, (Redbull!!) And gulped it down.. Resulting in very very high blood sugar</t>
  </si>
  <si>
    <t>I felt sick but i took a large dose of fast acting insulin, drank loads of water and kept checking my blood sugar</t>
  </si>
  <si>
    <t>I was a teen so i wasnt really interested in testing my blood sugar very much..it got so bad that i collapsed and i was sent to hospital with DKA</t>
  </si>
  <si>
    <t>6.2 mmol/l</t>
  </si>
  <si>
    <t>Type of food, type of activity ill be doing after wards, type of drinks</t>
  </si>
  <si>
    <t>P134</t>
  </si>
  <si>
    <t>Bg meter insulin pens humalog/lantus</t>
  </si>
  <si>
    <t>1 unit for every 12grams of carbs</t>
  </si>
  <si>
    <t xml:space="preserve">Woke up to IV in my hand. I was sound asleep and my daughter was crying so my mom checked on us and I was sweaty out cold and non responsive. </t>
  </si>
  <si>
    <t>Went to ER</t>
  </si>
  <si>
    <t>Ate too many carbs and didn't take enough insulin for the amount of carbs. Was aware of reason it was high but afraid to take more insulin at the time.</t>
  </si>
  <si>
    <t xml:space="preserve">Took recovery </t>
  </si>
  <si>
    <t>Yes I count carbs now</t>
  </si>
  <si>
    <t>CGM makes me aware of lows in time to fix it as well as the highs</t>
  </si>
  <si>
    <t>What is the carbs count for the meal and take insulin according to that number.</t>
  </si>
  <si>
    <t>P136</t>
  </si>
  <si>
    <t>medtronic paradigm 523, one touch verio, one touch iphone app, fitbit charge 2 hr</t>
  </si>
  <si>
    <t>grams of carbohydrate, exercise expectations, how i feel</t>
  </si>
  <si>
    <t>In the early 90s I used an insulin pen. It malfunctioned one day while I was at work. It was clicking, but not delivering the 2 unit dose associated with each click. I became ketoacidotic because I perceived the symptoms to be the flu (instead of the ketosis flu). At this point, I was on the floor vomiting water at work. My boss rushed me to the emergency room in his car where I presented with a 700 mg/dl BG and they administered an IV drip of insulin. This was, of course, like the insulin shock therapy scenes in a beautiful mind. This is the only time I've been hospitalized outside diagnosis in over 40 years of being T1D.</t>
  </si>
  <si>
    <t>I didn't.</t>
  </si>
  <si>
    <t>I've probably double-dosed at least a few times. This comes from not being fully conscious of the dose or brief lapses in memory which are likely common for most humans who work as much as I do.</t>
  </si>
  <si>
    <t>I drank a coke.</t>
  </si>
  <si>
    <t>Pump vs. multiple daily injections. BG checks vs. urine strips in the 70s. Bovine and pork insulin then vs. human synthetic now.</t>
  </si>
  <si>
    <t>116 mg/dl. I don't like pricking my finger.</t>
  </si>
  <si>
    <t>I would estimate grams of carbohydrate and put that information into the bolus wizard on my pump. It would compute the dose, which I did in my head for years so the formula is burned into my brain. The pump is a primitive joke of a device. I'd throw it in the river if I wouldn't perish a few hours later.</t>
  </si>
  <si>
    <t>P137</t>
  </si>
  <si>
    <t>Accu-Chek Spirit combo pump and Aviva chek combo glucose meter</t>
  </si>
  <si>
    <t>Amount and type of carbohydrate and fat in meal. The pump algorithm will determine dose and I set bonus type depending on composition of meal.</t>
  </si>
  <si>
    <t>Please see above</t>
  </si>
  <si>
    <t>My glucose was high one morning when I forgot to use the pump to give a bolus.  My initial reaction was how stupid but this is so automatic that it is easy to just think I had done it.  It doesn't worry me now.</t>
  </si>
  <si>
    <t>I gave myself a correction bolus.</t>
  </si>
  <si>
    <t>Frequent glucose tests and corrections of insulin or food.</t>
  </si>
  <si>
    <t>Yes. I was initially on Twice daily injections which was not particularly flexible.  My meter was large and slow when compared with the present system.</t>
  </si>
  <si>
    <t xml:space="preserve">I would think about what and when I had last eating and how confident I was that I had given myself the correct dose then. If I thought i may have underestimated the dose I would give myself a correction dose.  Otherwise I would carry on as normal. </t>
  </si>
  <si>
    <t>P138</t>
  </si>
  <si>
    <t>Contour Next meter, lantus pen, novolog pen</t>
  </si>
  <si>
    <t>I would count how many carbohydrates I'm about to eat, if I'm going to drink any alcohol, if I'm going to exercise later or have recently exercised, what time of day it is, and what my blood sugar did the last time I ate this particular food.</t>
  </si>
  <si>
    <t>I started eating skittles as soon as I felt low, but then my vision and hearing started to go so I ate more skittles. I physically couldn't tell the people around me what was happening. Since then I have been more careful to check my blood sugar more often and not take too much insulin.</t>
  </si>
  <si>
    <t xml:space="preserve">I was at a party and there was a huge bowl of caramel corn. Caramel corn is my very favorite so I got a small bowl of it, took insulin, and carried on. Throughout the night I kept on grabbing small handfuls of the caramel corn and kept on drinking water. Before bed I checked my blood sugar and it was 545. I never get that high, but I knew that I must have eaten way too much caramel corn and I never dosed for the extra I ate. </t>
  </si>
  <si>
    <t>The first time I had thai food after being diagnosed, it was hard for me to know how many carbs rice noodles were. I looked it up and took the right amount of insulin but ended up high after that meal.</t>
  </si>
  <si>
    <t>I looked up thai food and diabetes on google and I found that thai food usually has added sugar. I now take into account extra sugar when eating thai food.</t>
  </si>
  <si>
    <t>I check my blood sugar more often now, but I don't really look up how many carbs things are now. I have memorized the carb count of most foods at this point. Everything else is pretty much the same. I use insulin pens instead of syringes and vials now.</t>
  </si>
  <si>
    <t>I don't use those.</t>
  </si>
  <si>
    <t>48. I thought of how much insulin I took for breakfast this morning, how I've been feeling the past 15 minutes, how much lantus I took last night, what my blood sugar was when I woke up this morning, what food I ate for breakfast, if my shower this morning made it go lower,  and where I gave my insulin this morning.</t>
  </si>
  <si>
    <t>I would think about how many carbs I'm about to eat, how many carbs I need to increase my blood sugar to my target range, and minus the carbs I need from the carbs I will eat and dose based on that.</t>
  </si>
  <si>
    <t>P139</t>
  </si>
  <si>
    <t>Dexcom G5 Continous Glucose Monitor, FreeStyle Optium Neo for ketone testing, Accueck Aviva Expert for blood glucose testing, insulin pens (Toujeo and Novorapid). Used to be on Levemir.</t>
  </si>
  <si>
    <t>If my meal is slow carb or quick carb. For example for a roll and a glass of milk, I would do 4 units (40 g carbohydrates), because the milk spikes my bg really high and fast. However, for a bowl of oatmeal I would do 3 units (70 g carbohydrates), because it is so slow in affecting my blood sugar. Also If I am having a busy day or an active day, going for a walk or shopping in town I bolus half the insulin for my meals as I would on a stay at home day.</t>
  </si>
  <si>
    <t xml:space="preserve">I got a dangerously low blood sugar on an airplane once. I made sure to eat before I went to the airport. My bg was 10 and then 15, 2 hours after I ate the food (when entering the airport) as I took less insulin to avoid going low while travelling. What happened was right after security, about an hour later my bg had gone from 15 to 7 and my dexcom said 2 arrows down. </t>
  </si>
  <si>
    <t>I ate a roll and a milk chocolate, no insulin and my bg kept dropping. Took me 3 hours to get it stable, it shot up to 13 and stayed there for the rest of the trip which to me was perfect. I did`nt want it to be too high or too low. I had gone with levels between 10 and 25 for 5 months.</t>
  </si>
  <si>
    <t>Not a situation, it happens every single day all day long. Wrong balance between basal and bolus insulin I believe or my body just does`nt react the way its supposed to react to insulin therapy.</t>
  </si>
  <si>
    <t>I bolused 3 units for a bowl of oatmeal the other day and my bg spiked to 20 mmol, 2 hours later. Twice as high as it was before I ate. Logically, I thought the next day okay I`ll try 5 units instead and that caused me to have a really bad hypo and I thought why is this happening. The next day I did 3 units again for the oatmeal and it was absolutely perfect. Right on! I realised the first time I tried oatmeal and it spiked to 20, it was because I was really stressed out about accepting a job offer and signing a lot of forms.</t>
  </si>
  <si>
    <t>I just let it be, because every time I correct a high blood sugar with insulin I go low. My basal tends to correct it automatically anyway.</t>
  </si>
  <si>
    <t xml:space="preserve">It is the only thing keeping me sane. It is the only thing not giving me panic attacks when my bg is dropping as I have had some severe lows, it is the only thing making me feel safe enough to close my eyes, sleep and not feel like it is the last time I opened them. </t>
  </si>
  <si>
    <t>14,2. 3 hours ago my bg was 7. I ate a roll and bolused 1 unit. Half of what I normally take, because my Dexcom alerted me I was dropping really fast. I kept dropping, after half an hour the roll had no affect and my bg was headed down. I know for me roll spikes my bg after 20 minutes, so I drank half a can of coke as well. My bg stayed stable for an hour or so. Then it spiked to 14 now. Looks like a delayed spike from the roll, maybe because of the fibre of malted grain rolls which I don`t normally eat. I have been relaxing, not been very active today either.</t>
  </si>
  <si>
    <t>I would take into account which way it is heading, how long it has been since my last meal, if I have been active and if so when have I been active? For how long have I been active? Is this slow carb or quick carb? How will the insulin peak with this type of food?</t>
  </si>
  <si>
    <t>P140</t>
  </si>
  <si>
    <t>insulin pump Medtronic Paradign 751, Medtronic EnLite sensor, Freestyle Lite glucometer, FitBit fitness tracker, smartphone apps like GoodRx, CYC Mobile, CalorieKing, and MySugr</t>
  </si>
  <si>
    <t>how many carbs am I eating compared to protein or fiber. How active have I been before eating and how active will I be after eating. Am I sick with fever or am I otherwise healthy.</t>
  </si>
  <si>
    <t>I was sick with a cold and my blood sugars had been running on the lower side all day. I finished a long shift at work and my blood sugar was over 100 mg/dl before driving home. As I was driving home, my blood sugar bottomed out to the mid 30's despite eating a complex carb dinner and making sure that my blood sugar was above 100 before driving. I was also having a stressful time that day because a close family member had was dying in the hospital and I was not getting adequate sleep the few nights before. Despite checking my blood sugars frequently, I still dropped a large amount within a matter of minutes. I only knew to check my blood sugar because I began to feel confused while driving.</t>
  </si>
  <si>
    <t>I pulled over to the side of the road, called my family and they called an ambulance. while waiting for the ambulance to arrive, I found some candy in my car and began eating that. The whole time, I was on the phone with my family. After the paramedics arrived, they watched me for 30 min after eating to make sure my blood sugars were in the upper 100's before driving home.</t>
  </si>
  <si>
    <t xml:space="preserve"> I noticed at the end of the movie that my blood sugar was high, so I checked and gave insulin to correct for the high blood sugar.</t>
  </si>
  <si>
    <t>I was at work when my insulin pump alarmed and told me that I had run out of insulin. I still had 1.5 hours left of my work shift before I could leave to make the 30 min drive home to get more insulin.</t>
  </si>
  <si>
    <t>I still check my blood sugars quite frequently, but the CGM will alarm and tell me if my blood sugars are going up or dropping too fast, so that I can correct it faster. If my blood sugar goes too low, my CGM will also stop my pump from delivering anymore insulin and will alarm with a message that says to call 911 if I am not conscious.</t>
  </si>
  <si>
    <t>159. I just finished eating dinner, so my blood sugar may go up more than this. It is not yet 2 hours since I gave insulin for dinner, so I should not give insulin to correct a high blood sugar, as it may normalize by that time. My blood sugar was lower before eating, so I am definitely trending up. I am not completely certain if I was correct on the carb counting for dinner, so I will definitely check 2 hours after eating to make sure my numbers are where I expect them to be. If they are not then I will correct accordingly.</t>
  </si>
  <si>
    <t>I would carb count and then insert that number into my pump. Because I just finished a meal a short while ago, I have active insulin still in my body. I will still put my blood sugar into my pump, but make sure that it does not give me a correction dose for the blood sugar (it shouldn't because active insulin is calculated in, but I will check anyway). I will give the insulin that I need for the carbs I will be eating. I am going to sleep after this, so I will not be very active, but again, I will likely want to check a 2 hour postprandial blood sugar to make sure that my blood sugar is back in normal range.</t>
  </si>
  <si>
    <t>P141</t>
  </si>
  <si>
    <t xml:space="preserve">Aviva expert metre, novorapid flex pen, tresiba pen </t>
  </si>
  <si>
    <t>Carbs, exercise, stress, illness</t>
  </si>
  <si>
    <t xml:space="preserve">I felt scared, even guilty, thinking I must have done something wrong even though I had done everything I should have </t>
  </si>
  <si>
    <t xml:space="preserve">Low blood sugar - 15g fast carbs (glucose tablets or sweets) then slow carbs like biscuits or bread </t>
  </si>
  <si>
    <t xml:space="preserve">Unplanned excercise. Had to help start my partners car by pushing it, caused me to have a severe low blood sugar </t>
  </si>
  <si>
    <t xml:space="preserve">As before, sugar (fast carbs) then slow carbs like biscuits or bread etc </t>
  </si>
  <si>
    <t>P142</t>
  </si>
  <si>
    <t xml:space="preserve">Medtronic 640g. Freestyle Libre </t>
  </si>
  <si>
    <t xml:space="preserve">Glycemic Index, carb load, exercise later  </t>
  </si>
  <si>
    <t xml:space="preserve">An unexpected 24+ bg reading following a cereal breakfast. Needed to correct 3 times, before my bg fell into its usual range. No idea why this happened.  </t>
  </si>
  <si>
    <t>See 8a above.</t>
  </si>
  <si>
    <t xml:space="preserve">Due to a low bg reading, as I sat down to eat, I decided to bolus at the end of the meal. However, I forgot to do this, which resulted in a high reading 1 hour later. </t>
  </si>
  <si>
    <t>I corrected for the reading and increased my basal insulin by 100% for 60 minutes.</t>
  </si>
  <si>
    <t xml:space="preserve">Going to a buffet style dinner party, i couldn't accurately calculate the carb or fat content of the food on offer. I had to guess how many Carbs I would be eating.  I guessed the bolus dose and increased my basal for several hours. </t>
  </si>
  <si>
    <t>See 10a above</t>
  </si>
  <si>
    <t>The arrows on the display are very helpful to know whether my bg is riding or falling.</t>
  </si>
  <si>
    <t xml:space="preserve">5.8 ( downwards arrow). My bg is falling and I will need to correct this by eating quickly. </t>
  </si>
  <si>
    <t>Calculate carb content of food. Consider fat and glycemic Index cobtent . Am I doing any exercise later? As my bg is falling I'll bolus as I sit down to eat, rather than 30 minutes before eating.</t>
  </si>
  <si>
    <t>P143</t>
  </si>
  <si>
    <t xml:space="preserve">My present blood sugar levels and then the no. Of carbs I will eat. I use an Accuchek Avia expert meter to determine my insulin injection amt. I have preprogrammed my meter for carb ratio for insulin dosage. I also determine the amt of exercise I will do immediately following my meal to determine if I need to take a lessor amount. </t>
  </si>
  <si>
    <t xml:space="preserve">I have had 3 severe drops in bs where my husband had to inject me with a glucagon syringe to bring me to consciousness.  We don't know why it happened. Didn't think I took more insulun than I should have. Last 2 were at home and one time I may have misjudged my ratios. The first time was while visiting my sister.  She is a nurse, so was able to give me my glucagon shot and helped my husband care for me. Don't know why that happened at that time but may have been very active that day as we help them do things on their resort when we visit.  But I set my alarm to wake up 2 times during early morning hours so I don't drop too low. I have a tendency to drop 80 to 100 points during sleep. So I check my blood sugars at 2am and 5am and 8am.I try to go to bed with a higher than normal bs. My Dr. Suggested I don't go lower than 150 prior to going to bed. </t>
  </si>
  <si>
    <t xml:space="preserve">By waking up to an alarm, checking my numbers. If I'm around 110 or lower, I eat 1/2 inch string cheese and 2 glucose or Starburst candies. I also have a bite of a protein bar. It depends upon how low my bs has dropped.  Walmart has discontinued selling Life Choice peanut butter protein bars. They were perfect and really did the trick. Numerous people have said they were the best and helped them and we'd all like someone to bring them back on the market. They really stabilized me during the night and were low calorie with high protein and only 14 carbs a bar. Sometimes, I just needed 2 bites to keep my bs stabilized. </t>
  </si>
  <si>
    <t>I think I explained that in previous answer. I take a bolus of short acting insulin by estimating my carb intake. If needed, I wait 2 hrs and retest and depending how much insulin I still have in board, may take another injection if needed. I test about 9 to 10 times a day.</t>
  </si>
  <si>
    <t>The CGM kept me awake nights as my bs were always dropping so I had to discontinue it's use. I'd been using my alarm clock for every three hours and that works but is disruptive to my sleep every night but I'm still here!</t>
  </si>
  <si>
    <t>91. Two hrs after my meal. Still .4 active units. No am walk yet since I took this survey. I had a half a piece of low carb toast (total 5 carbs) and two eggs for breakfast and a latte (decaf, low fat milk). Shouldn't really be this low with no 3 mile walk yet.</t>
  </si>
  <si>
    <t xml:space="preserve">I answered this earlier. I take into account my current bs reading, then consider the amt. of carbs I will be taking and adjust accordinly. So if I was at 91 at lunch, I would just consider my carb intake. I eat low carb flat bread with lf mayo, grated cabbage and grated carrots, lite swiss cheese and sliced grilled chicken and eat 1/2 the wrap and save other half for dinner. I almost always have a 13 carb ice cream bar with peanut butter. So I would probably only have to take 2 or 2.5 units I always tske 60 units of  symlin prior to my insulin dose. I also take 16 units of tresiba at 1:00  daily. I usually just drink water or carb free drink. </t>
  </si>
  <si>
    <t>P145</t>
  </si>
  <si>
    <t xml:space="preserve">One Touch Verio blood glucose metre. Novorapid Flexpen. Autopen lantus. </t>
  </si>
  <si>
    <t xml:space="preserve">How many carbohydrates are in the food I am about to eat and how much exercise I plan on doing afterwards if any. </t>
  </si>
  <si>
    <t xml:space="preserve">I once felt a bit weak and so tested my blood expecting hypoglycemia of around 3.5 mmol/L. I  was surprised to find my blood had dropped to just 1.3 mmol/L. I was very confused as I had not felt any more serious symptoms than 'normal' hypoglycemia. This made me worried that I'd become immune to being able to recognise severe hypos. </t>
  </si>
  <si>
    <t xml:space="preserve">I shouted for my mum in the other room who brought me a carton of orange juice. I drank two cups of the juice and retested my blood around 15 minutes later to find it had risen to 6.5 mmol/L. </t>
  </si>
  <si>
    <t xml:space="preserve">I once had a slice of cake at lunch and completely underestimated the amount of sugar in it. I experienced extreme hyperglycemia a few hours later, testing my blood to find it had risen to a staggering 30 mmol/L. I felt very confused at the time as I could not believe I had got my insulin dose so wrong. This confusion soon developed into anger. I felt angry at myself for having the dessert and allowing the situation to happen.  </t>
  </si>
  <si>
    <t xml:space="preserve">To deal with the high I did a correction dose immediately 
(one unit of insulin to bring down mmol/L by 4). I also tested for ketones which were luckily fine. I tested by blood again about one hour 30 mins later and it had reduced to 10 mmol/L. </t>
  </si>
  <si>
    <t>When I travelled to Uganda aged 9 I suffered hypoglycemia once we had arrived at the airport. I attributed this to the fact that insulin works faster in hot conditions and I had also not eaten much on the plane because I was sitting for 8 hours. I felt more weak than a usual hypo and extremely hot.</t>
  </si>
  <si>
    <t xml:space="preserve">8.1 mmol/L. What it coming to my mind is how many carbs I need to eat so that I don't have a hypo over night but also so that my blood sugars stay within 3.9- 7.9 mmol/L. Th factors that contributed to this reading is how much I ate at dinner. </t>
  </si>
  <si>
    <t>P146</t>
  </si>
  <si>
    <t xml:space="preserve">glucose meter contour next one, novopen echo, contour next app, </t>
  </si>
  <si>
    <t>exercise, when did i last bolus, hormone changes, weather, and carbs of course</t>
  </si>
  <si>
    <t xml:space="preserve">lately I've been having higher levels.  but it surprised me when I was really high after eating sushi. i know it's rice but i thought i haven't eaten that much and I was still super high. I'm still not sure if it was only that </t>
  </si>
  <si>
    <t>well, I corrected of course</t>
  </si>
  <si>
    <t>happens often when I'm out with other people (except for the closest ones) for example, when we are playing game boards we usually eat way too much junk food. I now already know that so I test more often to keep levels lower (though still usually to high)</t>
  </si>
  <si>
    <t xml:space="preserve">I usually try not to worry to much since it's a rare ocassion, but I correct, wait.  </t>
  </si>
  <si>
    <t xml:space="preserve">well as described above - the sushi situation. can't recall any others </t>
  </si>
  <si>
    <t>yes and no. it was a process for me getting diagnosed. i am LADA.</t>
  </si>
  <si>
    <t>6,6 mmol/l - I have eaten dinner (bolused) and then took a short walk</t>
  </si>
  <si>
    <t>I have PMS and need slighlty lower doses</t>
  </si>
  <si>
    <t>P147</t>
  </si>
  <si>
    <t>Abbott FreeStyle Libre, Abbott FreeStyle InsuLinx, NovoPen Echo, Sanofi Toujeo Solo Star</t>
  </si>
  <si>
    <t>Carbs, sport activity, weather, stress, sickness, kind of food (fatty food...etc)</t>
  </si>
  <si>
    <t>I actually have this a lot. Last week, I went to dinner with my family. I had Chinese rice noodles and water. I wasn't really hungry so I only ate about half of it and took the rest home. I was scared that I might get a hypo, so I checked regularly and surprisingly my glucose levels rose very high. I had to correct a lot. The next day I wanted to finish the other half of the Chinese noodles. I took a slightly larger dose than the day before and got a serious hypo.</t>
  </si>
  <si>
    <t>The first time I regularly checked my glucose levels (blood and tissue) and took about three small doses of Insulin. The second time I drank juice and checked my glucose level regularly (blood and tissue).</t>
  </si>
  <si>
    <t>When my blood sugar is low in the morning, I eat before I take my insulin. Sometimes I forget to take that dose after the breakfast because I am so busy with getting ready for work.</t>
  </si>
  <si>
    <t>I correct the glucose levels as soon as I notice by taking the insulin and checking the glucose regularly. Sometimes I have to skip lunch in order to bring the glucose down.</t>
  </si>
  <si>
    <t>Whenever I have some free time, I travel to a friend's farm and help her with taking care of the animals and in the gardens. Usually, I work in an office from 9 to 6 and I don't do much sports. Also, the farm is on a mountain. Whenever I am with her and do all the work my glucose levels are way too low.</t>
  </si>
  <si>
    <t xml:space="preserve">I usually take only 50% of my Toujeo insulin and check the glucose more often. </t>
  </si>
  <si>
    <t>As I said before it has helped me a lot. For example, when I am at the farm I mentioned earlier, my hands are very dirty and the farm is very big and I can't carry around all the equipment all the time. So I only carry the FreeStyle Libre and some sugar. It works perfectly. Also, when I had to use strips every day, I often skipped testing the glucose levels because I was too lazy to clean my hands, change the lancet and hurt my finger. Or simply because it wasn't handy, for example in the theatre or cinema.</t>
  </si>
  <si>
    <t>261 mg/dl 
I was low in the night and overate this morning. I already corrected 30 minutes ago.</t>
  </si>
  <si>
    <t>I wouldn't eat right now. I would wait at least one more hour and wait for my blood glucose to be in a normal range. If I was really hungry, I wouldn't take extra correction, because I already did. I would just count the carbs and take a dose for that.</t>
  </si>
  <si>
    <t>P148</t>
  </si>
  <si>
    <t>Accu check aviva monitor, sometime freestyle libre. Novorapid and Levemir insulin.</t>
  </si>
  <si>
    <t>carb quantities, fat quants, exercise over the past week, general BG trend levels, exact blood glucose level, expected activity after the meal, situation that i could find myself if I did go low (High risk/ embarrassment),</t>
  </si>
  <si>
    <t xml:space="preserve">Serious low blood sugars are usually associated with alcohol, where my awareness is impaired. Or associated with correction doses due to illness. I undertake a lot of excersize and this has an affect. Recently I was dangerously low in the morning due to a 250mile cycle ride and not enough carbs post dinner, not adjusting my levemir appropriately.  </t>
  </si>
  <si>
    <t xml:space="preserve">My girlfriend did assist in this example but my BG will eventually come back up without help. </t>
  </si>
  <si>
    <t xml:space="preserve">I have thousands of examples of this. But generally related to the amount of levemir I take and excersize. If I eat high GI food in the evening and havent done enough of either of the above then it means I will have a high BG. </t>
  </si>
  <si>
    <t xml:space="preserve">Correction dosing at generally 1 unit per 2mmol. I.e if I have a BG of 10 i will do 2 units. </t>
  </si>
  <si>
    <t xml:space="preserve">On 2 occasions I have double dosed on my levemir. Which has been quite dangerous and ended with a dangerously low night time BG.  </t>
  </si>
  <si>
    <t xml:space="preserve">I was assisted by my girlfriend and Parents on both occasions. </t>
  </si>
  <si>
    <t>I used to use a 2 shot a day insulin. To be fair my HBa1c was still as good as it is now (40)</t>
  </si>
  <si>
    <t xml:space="preserve">It has made me take insulin 10 - 20 minutes before food to prevent spikes. It first had me double dosing and correcting too much which led to lots of lows. I now have learnt to wait for the spike and dip before doing anything. </t>
  </si>
  <si>
    <t xml:space="preserve">3.3mmol - I had a BG of  4 when I woke up. But had a high carb porridge breakfast so slightly overdosed on novorapid. I wont take anything at this level as it will be stabilizing now and trending upwards.  </t>
  </si>
  <si>
    <t xml:space="preserve">Mainly carb count. Im not excersizing today and am at work. Also experience I know what works for most things I eat. </t>
  </si>
  <si>
    <t>P149</t>
  </si>
  <si>
    <t>Freestyle optimum neo BG monitor, freestyle libre, novorapid (Novo pen device), levemir, mysugr app, carbs and cals</t>
  </si>
  <si>
    <t>Time of day (different ratios), expected activities, menstral cycle, type of food (split doses), illness.</t>
  </si>
  <si>
    <t>High blood sugar before bed (14.8) totally out of the blue. Still an hour of insulin on board (about 1-2units) but too exhausted to stay up and check later. Checked carb intake and insulin ratio for the past 4 hours and everything should have been fine for level of activity. Had been having odd readings for the past few days and had been feeling a bit ill. Wasn't sure whether bloods were affecting ill feeling or other way around. Wanted to correct but worried about nighttime lows.</t>
  </si>
  <si>
    <t xml:space="preserve">Bought sandwich for plan journey and injected just before going on the plane. Wasn't sure how comfortable I would feel injecting while in the air - turbulence, sharp needles upsetting people. Decided to wait to eat until takeoff. Not sure reasoning. Started to feel low. Scanned sensor which came up with low reading. </t>
  </si>
  <si>
    <t>Had some glucose tablets and ate some of the sandwich to tide me over. Finished sandwich after take off. Kept an eye on BG levels throughout flight. Was a silly misjudgement on my part.</t>
  </si>
  <si>
    <t>Kept track of readings. Adjusted background doses and upped ratios for a time.</t>
  </si>
  <si>
    <t>Use of freestyle libre, change of background insulin from Lantus to levemir, have attended a Dafne course so understand ratios and to effectively adjust doses.</t>
  </si>
  <si>
    <t xml:space="preserve">Easier to track changes particularly in terms of BG direction. Allows me to make better decisions based on data. Takes a lot of guesswork and wondering out of the equation. 
If sensor is not as accurate as I'd like, I'll use strips alongside. Able to better check overnight changes. </t>
  </si>
  <si>
    <t>12.1mmol. higher than I'd like but not long after breakfast and a relatively lazy morning so far. Frustrated that I can't seem to shift my morning spikes and that my health team don't have much advice besides "not checking between meals". Considering split dosing breakfast insulin as I have started with work lunches in hopes of faster reaction. Expected to be back on range for lunch with minimal changes to routine.</t>
  </si>
  <si>
    <t>P150</t>
  </si>
  <si>
    <t>Insulin pump (Medtronic 740g), blood gluose meter (Contour next link), sometimes Insulin pen (NovoPen Echo), sometimes Freestyle Libre, Smartphone Apps mysugr and Glimp</t>
  </si>
  <si>
    <t>I think about how many carbs the meal includes, whether there is a lot of fat or protein in it (which I would handle via dual bolus) and also if there is still insulin which is active and what I am about to do within the next hours (i.e. sports)</t>
  </si>
  <si>
    <t>I had a surprising high blood glucose value some days ago. It was in the middle of the night. I had done sports before and had gone to bed with a blood glucose value of 200 mg/dl. I expected to get lower after some time due to the sports I had done, but nothing like that happened. 2 hours later, I was at 230 mg/dl and of course, this time, I corrected. I am currently wearing the freestyle libre so that I could very well see what was going on within the next two hours: 30 minutes after the injection my bg went down quickly, from 230 to about 170. But then, surprisingly, without having done anything, it went up from 170 to 280 (!) within 45 further minutes - despite the correction I had given myself before! I had not eaten anything within the last 6 hours, my pump was working properly (the next correction showed that) and I still have absolutely no idea what has happened. I thought about the different factors (fat in meal, sports, insulin pump problems), but I could exclude every factor as a reason for my high bg. This made me not only confused but left me desperate since I felt as not having control over my diabetes.</t>
  </si>
  <si>
    <t>After I had 280, I gave myself another correction and increased my basal rate temporarily. I set the alarm every hour to check my bg. It was a tough night and in the end I was way too low.</t>
  </si>
  <si>
    <t>Whenever I go to an all you can eat buffet, it gets extremely hard to have the overview over everything I ate and therefore I often calculate wrong. But if my bg is out of range than, I can understand that it is because I lost the overview and I can correct it then. I accept situations like these from time to time, because I still want to "live" despite my diabetes,</t>
  </si>
  <si>
    <t>As said before, I correct my bg afterwards. I check my bg constantly and when I see that after 2 hours it is way out of range, I correct it directly, otherwise I wait for another one or 2 hours.</t>
  </si>
  <si>
    <t>My bg was dramatically affected when I went for a run for the first time. I regularly play basketball, but this seems to be something completely different than running constantly. Therefore, I was very low when I went running for the first time and I felt sick and confused because it was so different when I was playing basketball.</t>
  </si>
  <si>
    <t>I had glucose tabs and a drink with me, which I took and then went on walking. The next time, I started running with a higher bg.</t>
  </si>
  <si>
    <t>It is, because I am thinking a lot more about the effects of e.g. fat and protein. When I became diabetic, I did not have to take insulin for this. I also began to take my insulin at least 10 (better 20) minutes before mealtime because I discovered that my insulin takes some time to start working. When I became diabetic, they told me I do not have to wait before starting my meal or that I might even take insulin afterwards.</t>
  </si>
  <si>
    <t>On the one hand, I find it quite beneficial to see the trend where the bg goes. This allows me to act before my bg becomes way out of range. On the other hand, I find it hard to handle high postprandial bg levels, and I sometimes tend to correct too early.</t>
  </si>
  <si>
    <t>It is 152 mg/dl. That is quite fine, since my lunch is only 1 hour ago and I was not sure about the carbs. I also went for a short walk and was not sure about its effects.</t>
  </si>
  <si>
    <t>P151</t>
  </si>
  <si>
    <t>NovoPen Echo, Accu-Chek Aviva meter</t>
  </si>
  <si>
    <t>The amount of carbs in the meal, what the carbs are, how much fat there is, what exercise/activity will be done after the meal, any insulin on board.</t>
  </si>
  <si>
    <t>If it's a surprising high, I first wonder what caused it. If there's no obvious reason, I just think 'oh well, that's odd', have more insulin to try and sort it out, then check glucose levels more often until it comes back to normal range.</t>
  </si>
  <si>
    <t>Had more insulin and check glucose levels more often until it comes back to normal range.</t>
  </si>
  <si>
    <t>Had extra insulin the next time i tested my glucose level.</t>
  </si>
  <si>
    <t>Travelling for holiday tends to raise my sugars a bit. I don't give it much thought as I know that it tends to happen. I monitor it and adjust insulin as necessary. It will settle down.</t>
  </si>
  <si>
    <t xml:space="preserve"> I monitor glucose levels and adjust insulin as necessary.</t>
  </si>
  <si>
    <t>5.8mmol. I am pleased. I have correctly matched my breakfast insulin to my breakfast carbs and guessed how active I was going to be at work in the morning.</t>
  </si>
  <si>
    <t>P152</t>
  </si>
  <si>
    <t>Carbs, fatty/protein, Glycemic index of the meal.</t>
  </si>
  <si>
    <t>I take direct liquid dextrose or reduce Basalrate. When it was to high, i give insulin correctur more and look, that when i was in the norm, that i can eat to eat for the rest of iob</t>
  </si>
  <si>
    <t>How many insulin is left (iob) and is the iob on end? When yes, give correctur factor.</t>
  </si>
  <si>
    <t>I dont know which situation. Its not a "dangerous" situation.</t>
  </si>
  <si>
    <t>I take always, really always more then 2 packs of liquid dextrose with me.</t>
  </si>
  <si>
    <t>It changed my life! You need only 2-5 Sticks in a week or when the bg-value is not  fit to feeling. You can scan every minute your bg, but you have an delay of 5-30 Minutes. But you can see, if the sugar stable or falling or what every and can take the needed action. Its so, so, so much more comfortable and better.</t>
  </si>
  <si>
    <t>134mg/dl The last meal was 3 hours ago and i have 0,5 units IOB. Perfect. In the morning on work days, i eat every day the same.</t>
  </si>
  <si>
    <t xml:space="preserve">0,5 units Insulin on Board. How many carbs and how many protein have the meal and do i take some sport later or not. The "X Carbs x 1,5ie + X FPE x 1,5ie - Xiob" = needed units for the meal. </t>
  </si>
  <si>
    <t>P153</t>
  </si>
  <si>
    <t>Accu-Check Aviva Insight Pump &amp; Meter, Dexcom G5 with receiver (not mobile)</t>
  </si>
  <si>
    <t>factor in exercise (recently done or doing in next couple of hours) &amp;  estimate the amount of carbohydrate in the meal to give my immediate bolus.
estimate the fat &amp; protein amount in the meal to work out my fat protein units to work out the amount of insulin to take over an extended period of time (which i don't start delivery for about 60 mins and then extend over 3-8 hours depending on the number units being delivered)</t>
  </si>
  <si>
    <t>I had changed my pump cannula in the morning and had breakfast, delivering insulin as normal at approx 8am.
Checked sugars at 10am and they were 15+ mmol/L
As I had done an a cannula change before delivering the insulin, I changed my cannula again (it was bent) and gave a correction dose.  I didn't think anything else of it, until 6 hours later when I was feeling very bad.  I had ketones and my sugars were 27 mmol/L.  Slight panic set in in my mind.</t>
  </si>
  <si>
    <t>When at 27, I switched tousing an syringe to deliver a correction dose.  Changed cannual again (was also bent).  Didn't reduce by much so took more insulin.  As I had ketones I also called by DSN for advice.  We eventually got the sugar level under control but the ketones were being persistant so I ended up in A&amp;E on a saline drip to flush them out.</t>
  </si>
  <si>
    <t>My current inslulin pump remote is very slow to move on between screens so I have had the odd occasion where I went through the entire process of giving insulin for food without actually delivering the inslulin as I have become distracted (byt the food or something at work).  Always feel very silly afterwards once I have realised.</t>
  </si>
  <si>
    <t>Gave a correction dose and had a go at myself!</t>
  </si>
  <si>
    <t>Being able to spot trends to help basal or insulin carb ratios has been really useful.  Knowing what direction my sugars are going  in before dosing helps me to adjust as appropriate.</t>
  </si>
  <si>
    <t>9.7.  Thats ok considering I only at 1 hour ago.  Could be lower though.</t>
  </si>
  <si>
    <t>I would check my trend arrow, is it stable (i.e. can correct for that level), increasing (add a couple of 0.1s to the correction) or decreasing (don't correct).
Estimate the carb g in the meal /7 for number of units to deliver.
Estimate the FPU : ((fat g * 9)+(protein g * 4))/100 -1</t>
  </si>
  <si>
    <t>P154</t>
  </si>
  <si>
    <t>Animas Ping pump, One Touch Verio Flex</t>
  </si>
  <si>
    <t>Amount of carbs; how much protein &amp; fat in the meal to adjust the insulin to be delivered quickly or over a longer period of time; activities in the next 3-4 hours that might require less or more insulin</t>
  </si>
  <si>
    <t>It made me consider potential options for keeping items by my bed to test or treat lows instead and keeping my phone close too in case I needed to call for help.</t>
  </si>
  <si>
    <t>I made mental note to pre-bolus before pasta &amp; cheese dishes similar to that at a higher range and use temp. basal in advance too.</t>
  </si>
  <si>
    <t xml:space="preserve">Waking up in the morning and the insulin pump site has failed.  BG extremely high at 27 mmol and small ketones.  I felt sick and tired and called in sick to work that day.  I felt a bit lost as I couldn't predict when the site fell out and how much insulin was missed.  I felt sad that this situation caused a bad day ahead and that I couldn't control the next few hours and just needed to monitor BG, correct with needle injections and stay home. I felt guiltly that somehow it was my fault, like there could have been a way to prevent the pump site from coming out.  </t>
  </si>
  <si>
    <t>n/a</t>
  </si>
  <si>
    <t>12.9 mmol - one hour after lunch; been sitting at my desk for about 2 hours without a good walk/stretch; this could be embarrassing that someone else will know my number right now; did I take enough insulin to cover lunch, I should check my pump; I will need to correct this 12 now; will my pump have enough insulin for now or will I need to refill?; what else am I doing in the next few hours before I correct this?; I should be a reminder in place to re-check in 2 hours, I probably won't remember anyway but I'll try; I hope I get to walk around the office for a bit before it's quitting time.</t>
  </si>
  <si>
    <t>count carbs, think about activities for the next few hours - sitting, going out, physical activity, how fast food will digest - quick carbs or higher protein &amp; fat and use a combo bolus over the next 1.5 hours?</t>
  </si>
  <si>
    <t>P155</t>
  </si>
  <si>
    <t>Insulin pen</t>
  </si>
  <si>
    <t>Sliding scale from doctor</t>
  </si>
  <si>
    <t xml:space="preserve">Had a low had to walk home from work and had no access to sugar products </t>
  </si>
  <si>
    <t>Got hone treated lows and put supplies in my bag</t>
  </si>
  <si>
    <t xml:space="preserve">Had ice cream and no insulin </t>
  </si>
  <si>
    <t>Got home took insulin</t>
  </si>
  <si>
    <t>5 units</t>
  </si>
  <si>
    <t>P156</t>
  </si>
  <si>
    <t>One Touch Verio Blood Glucose meters, Long lasting Lantus insulin with syringes, Fast acting insulin Humalog with insulin pen.</t>
  </si>
  <si>
    <t>Up to 6:00 Pm I take insulin 1 unit per 3 carbs, After 6:00 Pm I take 1 unit for every 5 carbs, But I do like to take insulin 1 hour before I eat earlier in the day so sometimes I am guessing at what I might eat and then eating to the amount of insulin I took</t>
  </si>
  <si>
    <t>I gulped down apple juice and ate a small candy bar as I knew apple juice was not going to be enough. Two hours later I was at 117, so I ate about 15 carbs more to make sure I would stay high enough and then woke up the next morning with a 213</t>
  </si>
  <si>
    <t>i ate some foods that were  high carb but had to guess what carbs I had ate and obviously did not take enough insulin</t>
  </si>
  <si>
    <t>Took more insulin, I never feel bad from too high blood sugar only blood sugar that is under 80 or even sleeping under 100</t>
  </si>
  <si>
    <t>I drop for some reason almost always in the dentist chair and have had a hard time figuring out how to handle it as I don't always drop, just seems usually. I don't go to the dentist often so it is hard to try to figure out.</t>
  </si>
  <si>
    <t>Tried to judge how bad I was  and how much longer the dentist had to work and rode it out.</t>
  </si>
  <si>
    <t>Yes! yes! yes! I was wrongly diagnosed with type 2 but the medications made me sick so they put me on insulin. Once a new endo actually tested me and I found out I was type 1 I took my insulin with every meal like I was supposed to. I started better carb counting etc. Before when I thought I was type 1 I figured my body could deal with no insulin during the day or skipping meals etc.</t>
  </si>
  <si>
    <t>don't use, don't even know what they are.</t>
  </si>
  <si>
    <t>103, took my insulin over an hour ago and now its time to eat</t>
  </si>
  <si>
    <t xml:space="preserve">already took my insulin over an hour ago in prep for eating. I had woke up with a 193 reading and took an adjustment then over an hour ago I took 26 units in prep for a probably 76 carb meal </t>
  </si>
  <si>
    <t>P157</t>
  </si>
  <si>
    <t>dexcom g4    omnipod    xdrip+     sometimes Happ</t>
  </si>
  <si>
    <t>Can't remember having a very major low or high.  Providing I act once the trend is spotted/alarmed by CGM I act - there is a low predicted on xdrip+ looking at the forward trend slope/curve  eg low predicted in 35 mins.  I act on this and depending on how rapidly it is dropping and how much IOB either eat or set pump to 0% for 30 mins.  I use happ sometimes, assuming I've either not eaten or have bothered to put the current food and bolussing into happ it is extremely helpful.  It gives surprising %'s to follow but, remarkably if I've done it correctly, I get really good results.
On occasion the drop in blood sugar is very rapid and felt by me before the interstitial fluid/cgm shows it.  When this happens I eat 10g high gi carb + something slower.  Sometimes I am greedy, overeat and then need to correct not long afterwards.</t>
  </si>
  <si>
    <t>I just think ok, and assess the amount over, work out roughly how much insulin I need to bring it back down and bolus.  This doesn't really happen as it is relatively easy to bolus but more difficult to bring bg down</t>
  </si>
  <si>
    <t>Flying to Australia - not too sure how my body would react to diff daylight/timezones.</t>
  </si>
  <si>
    <t>Kept an eye on my cgm and percentaged up or down as needed.</t>
  </si>
  <si>
    <t>Yes, I am sure I produced insulin initially and struggled with many hypo's.  Also, I have other autoimmune problems which affect it.
I also struggled with not being believed about my blood sugars</t>
  </si>
  <si>
    <t>I can spot trends, correct for illness etc before it messes up my control.</t>
  </si>
  <si>
    <t>6.6 - too much to drink last night.  Would be around 5 normally.</t>
  </si>
  <si>
    <t xml:space="preserve">A couple of slices of toast for breakfast - 36g
1.7u now, mess about and start the day, should be 3.4 units in about 40 mins, and 1.2 over 20 mins
As I've got a slight high due to last night
1.7 now
3.4 bolus
0 extend
then I would keep an eye on it and percentage accordingly. </t>
  </si>
  <si>
    <t>P159</t>
  </si>
  <si>
    <t>Carbohydrates eaten in the meal.</t>
  </si>
  <si>
    <t>Low BG due to exercise.</t>
  </si>
  <si>
    <t>Jelly babies.</t>
  </si>
  <si>
    <t>Felt as though my BG was high, tested BG and realised I'd forgotten to take my insulin after eating breakfast.</t>
  </si>
  <si>
    <t xml:space="preserve"> Tested BG, calculated the insulin amount to bring it back to within range.</t>
  </si>
  <si>
    <t>None.</t>
  </si>
  <si>
    <t>Yes I have completed a DAFNE course in 2009</t>
  </si>
  <si>
    <t>19.55  BG14.1 Ate dinner at 6pm, taken insulin.</t>
  </si>
  <si>
    <t>Take insulin for the carbohydrates consumed in the meal.</t>
  </si>
  <si>
    <t>P161</t>
  </si>
  <si>
    <t>Accu-check mobile blood testing machine, Eli Lilly HumaPen Luxura Insulin Pen</t>
  </si>
  <si>
    <t>Carb count, whether I have done/plan to do any exercise in the coming hour</t>
  </si>
  <si>
    <t xml:space="preserve">Quick shot of humalog insulin. 0.5 units for each mmol. </t>
  </si>
  <si>
    <t>Today! I injected my lunchtime insulin before eating, and did not end up eating the cereal bar I had planned to, so had at least 2 extra units of insulin. Bloods went to 2.6.</t>
  </si>
  <si>
    <t>Glucotabs and a biscuit, retest in 40mins</t>
  </si>
  <si>
    <t xml:space="preserve">I recently moved to Costa Rica for a job and have had to adjust to a new climate, new food, new stresses and a new job. Heat really affects my sugar levels so I have struggled with lower sugars here (probably better insulin efficiency). The time difference affected my sugars since I usually inject my glargine insulin twice a day in the morning and evening. </t>
  </si>
  <si>
    <t xml:space="preserve">Since I knew I was moving, I started to adjust my glargine insulin before arriving here - by injecting one hour earlier in the evenings for a week or so. This meant that the time difference between injecting wasnt so great when I arrived. I carried alot of sugar around with me for some time! </t>
  </si>
  <si>
    <t xml:space="preserve">I was diagnosed aged 3.5 so my parents took care of injections and blood tests. I started doing my own injections aged around 6. I used to use a 30:70 mix in a syringe. During my teens I rarely tested my blood sugar. Now I test a minimum of 5 times a day with each injection. I split my glargine insulin a number of years ago as I felt it wasnt lasting the full 24hours. </t>
  </si>
  <si>
    <t xml:space="preserve">4.7 at 15:23 on a Monday. Just recovered from a hypo. </t>
  </si>
  <si>
    <t xml:space="preserve">Carb count for the meal - use a ratio of 1:1. Not planning on doing any extra exercise other than the walk home which I do every day. </t>
  </si>
  <si>
    <t>P162</t>
  </si>
  <si>
    <t>Medtronic Paradigm, Contour Next</t>
  </si>
  <si>
    <t>3/KH</t>
  </si>
  <si>
    <t>standing on a street after a business meeting trying to find a way home. Couldn´t see very good, quite blurry, felt really unsafe, anxious, couldn`t see where sidewalk ended and street began</t>
  </si>
  <si>
    <t xml:space="preserve">found a cap, tried to talk to capdriver,with total left over concentration. </t>
  </si>
  <si>
    <t>Sitting in a car on my way back to home and insulin went out / empty pumb</t>
  </si>
  <si>
    <t xml:space="preserve">just waiting to come home fast </t>
  </si>
  <si>
    <t xml:space="preserve">YES! I startet in 1980`s . No pumbs etc... </t>
  </si>
  <si>
    <t>not using freestyle libre</t>
  </si>
  <si>
    <t>178, too much icecream</t>
  </si>
  <si>
    <t>already ate icecream, will now put 3 to adjust and put more 9 for the icecream</t>
  </si>
  <si>
    <t>P163</t>
  </si>
  <si>
    <t>Medtronic 530 with Enlite CGM, installed Sugar IQ app yesterday, seems fun, not sold on food app aspect of it, some experience w/ Lose  It and  MFP</t>
  </si>
  <si>
    <t>Carbs, protein, fat, plating (usually the cook, sometimes get carried away with prep and have prebolusing adventures...)</t>
  </si>
  <si>
    <t xml:space="preserve">High bg, day trip to LA from SD, had to fire much of remaining reservoir to get to meh, 170 and then not enough insulin left to chow down.  </t>
  </si>
  <si>
    <t>Charcuteries at Cafe Urth; patience</t>
  </si>
  <si>
    <t>Thanksgiving</t>
  </si>
  <si>
    <t xml:space="preserve">R shots in my thigh in between apps and dinner at Thanksgiving, then running up and down my parents' stairs.  </t>
  </si>
  <si>
    <t xml:space="preserve">Super high bg anytime. </t>
  </si>
  <si>
    <t>Anything over 200, I consider IV shots.  I've done them since the late 80s.  Not without risk but they are quite effective.  I have lovely veins...</t>
  </si>
  <si>
    <t>Yes.  Pumping helps me fine tune things much more</t>
  </si>
  <si>
    <t xml:space="preserve">"Sugar Surfing" tactics, although Insort of figured them out on my own, before I met Dr. Ponder.  </t>
  </si>
  <si>
    <t>I'd use the bolus wizard, 10 min predose, use Apple Watch timer.  I use that timer a lot!  Also for making French Press coffee...</t>
  </si>
  <si>
    <t>P164</t>
  </si>
  <si>
    <t>Animus Vibe with Dexcom G4, Verio meter</t>
  </si>
  <si>
    <t>Meal composition, plans for exercise in next couple of hours, whether I've been running high or low</t>
  </si>
  <si>
    <t xml:space="preserve">Woke up in the middle of the night at around 200 after eating a dinner that included a piece of fish and a lot of fat.  I often wake up somewhat high in this circumstance although not usually that high.  </t>
  </si>
  <si>
    <t>Corrected, bumped up my basal by 20% and drank a pint of water to both stay hydrated and to force me to wake up in a couple of hours so that I could retest.</t>
  </si>
  <si>
    <t>Traveling it Rome, I underestimated the amount of walking I would be doing after breakfast and crashed.</t>
  </si>
  <si>
    <t>Yelled at my wife :-); tested and ate some glucose tabs</t>
  </si>
  <si>
    <t>Yes; more tools - pump and CGM; I no longer eat lunch so I'm not dealing with insulin on board in the middle of the day; less aggressive on "correcting" imperfect but not bad numbers (e.g. 130)</t>
  </si>
  <si>
    <t>(1) check more often (2) I will use the 3 and 24 hour graphs to find the daily pattern and adjust how aggressively I use insulin.</t>
  </si>
  <si>
    <t>114 on GCM.  I expect that it's somewhat higher as my GCM has been reading low for the past few hours.  I've been running a little high most of the day and didn't get much exercise.  Ate a high fat meal so I expect that this will go up in a few hours; I don't really know the carb count of some tomato sauce I ate with dinner; I didn't account for the salad I ate and probably should have since it had avocado and a few fava beans.</t>
  </si>
  <si>
    <t>I would carb count the meal and probably not adjust for IOB and blood sugar since I ate just a few hours ago and still have about 1 unit on board.  I expect that my blood sugar will be going up not down and therefore will just dose for the food.</t>
  </si>
  <si>
    <t>P165</t>
  </si>
  <si>
    <t xml:space="preserve">Dexcom G5, OmniPod, xDrip+, Nightscout
</t>
  </si>
  <si>
    <t>Amount of food, glycemic index of each item, nutrient components of food, including carb, protein, fiber of each item. Current bg, movement of bg whether trending up or down. Exercise and physical activity previously.</t>
  </si>
  <si>
    <t xml:space="preserve">Currently experiencing this. I'm at 181 after having a half surviving oh veg pasta at a restaurant. I strive to stay under 140 do this is disappointing. Restaurant fluid is always difficult. I always always spike unexpectedly for the content of the food.  I ate a small quantity tonight knowing pasta can be toxic bit I still spiked.  I have been taking corrections for the last couple of hours. In hind site, I probably should have taken a large bolus correction right off the bat, and prevent this alike before it started.
</t>
  </si>
  <si>
    <t xml:space="preserve">Included in previous response. I'm starting to go down now, but slowly since it takes an hour for insulin to be processed.
</t>
  </si>
  <si>
    <t xml:space="preserve">The previous response is applicable for this question, too. I think in the end, I should simply not have ordered the pasta even though I ate only half the serving. Very disappointed with myself.
</t>
  </si>
  <si>
    <t xml:space="preserve">I took frequent corrections, though they took too long to help. I'm still at 180. I may need to take another correction if bg doesn't begin to go down.
</t>
  </si>
  <si>
    <t>Completely. I'm constantly checking my bg on my watch and making corrections when needed.</t>
  </si>
  <si>
    <t xml:space="preserve">176. Still high despite corrections. Just have to wait. Not good.
</t>
  </si>
  <si>
    <t xml:space="preserve">I wouldn't eat at this high level. I'd take corrections, greater than what I need to help bring down the bg a bit faster. Still impatient.
</t>
  </si>
  <si>
    <t>P166</t>
  </si>
  <si>
    <t>lantus solostar, humalog kwikpen, one touch mini, freestyle freedom lite (freestyle freedom lite is the best, one touch, all of them, suck big time, but is what my insurance currently covers)</t>
  </si>
  <si>
    <t>how many carbs and protein I am going to eat</t>
  </si>
  <si>
    <t>weren't as many carbs as i thought there were, better eat or drink something to bring me up quick</t>
  </si>
  <si>
    <t>drank some chocolate milk and carried on with my day</t>
  </si>
  <si>
    <t>when low, same as above in question 8, when low, didn't do enough insulin, better correct that and did a shot and carried on with my day, no big deal</t>
  </si>
  <si>
    <t>when low, drank or ate something and when high, which isn't very often, did a correction shot</t>
  </si>
  <si>
    <t>no</t>
  </si>
  <si>
    <t>87, figured my bolus correctly</t>
  </si>
  <si>
    <t>just how many carbs and protein am i going to eat</t>
  </si>
  <si>
    <t>P167</t>
  </si>
  <si>
    <t>meter-accuchek, apidra juniorstar pen, levemir pen</t>
  </si>
  <si>
    <t>carb estimate intake, exercise after meal, insulin resistance due to menstrual cycle</t>
  </si>
  <si>
    <t xml:space="preserve">running in the park i felt sick to my stomach and thought i must be high. i was surprised, as i had started my run at a good number. I did not want to stop my run but said to myself, if i still feel sick when i get to the next bench, ill stop and check my bg. i was actually low, at 40. this was about a year into diagnosis and i had no idea that a low could make me feel sick to my stomach. i treated with glucose tabs but it scared me, as i wasnt going to stop. what if i hadnt stopped? </t>
  </si>
  <si>
    <t>stopped, checked bg (lucky had meter with me, never carry all that stuff for a short, thiry minute run) and ate glucose tabs, sat on bench till i felt better.</t>
  </si>
  <si>
    <t>corrected with a bolus</t>
  </si>
  <si>
    <t>using the exercise to bring down the high, bit of swag, really.</t>
  </si>
  <si>
    <t>yes. i dont beat myself up about highs, i am lazy about counting carbs. i was really a perfectionist for the first two years, a1cs in the 5s, became very obsessive, logged everything i ate, looked at the logs a million times a day, thinking about what i would eat next meal, how few carbs i would consume so that i could eat less carbs than the day before. it kind of bordered on disordered eating.</t>
  </si>
  <si>
    <t>bg:158. thats a good number because i am going out with the dog to the park for an hour after this. i will come back in normal range. i gave myself a bolus for coffee when i woke up, so the bg is from the milk in the coffee.</t>
  </si>
  <si>
    <t>im a bit high so i would add in half a unit with the bolus if i werent exercising directly afterwards. if exercise were going to happen directly afterwards, i would bolus just for the carbs, figuring the exercise would take care of the extra sugar.  because im a bit high, i would wait about 35 minutes to eat, to give the insulin a chance to get my bg to a more normal number before throwing some more carbs in me.</t>
  </si>
  <si>
    <t>P168</t>
  </si>
  <si>
    <t>Medtronic 630G, Contour Next Link &amp; Enlite GCM</t>
  </si>
  <si>
    <t>Best guess</t>
  </si>
  <si>
    <t xml:space="preserve">Just had breakfast with a friend at a diner this morning. Had an Omlette with Hash Browns. Was delicious and filling. Did not eat the toast. Gave my usual meal bolus. Drove home. Heavy rain and terrible traffic jam on highway. My pump decides to go nuts. My sugar is predicted to go low. I shut off my basal rate completely. I eat glucose tablets. I get home. I go to bed (I work 3rd shift). Alarms wake me up multiple times while sleeping. I do the best that I can. I end up having to replace my battery. Very frustrating. This is why I let my BG's be between 100-200 as best I can. </t>
  </si>
  <si>
    <t xml:space="preserve">Yes. Technology. And I decided to live my life and NOT be completely neurotic about food &amp; measuring my food. Do the best you can. </t>
  </si>
  <si>
    <t xml:space="preserve">I use both. I am more aware. Therefore I believe that I am safer. </t>
  </si>
  <si>
    <t>206. You must be both a non-diabetic and a complete idiot to ask this question. Walk a mile in my shoes for 7 days. At the end of the 7 days, if I asked you this question - you would punch me in the head. WTF !?</t>
  </si>
  <si>
    <t xml:space="preserve">Correction bolus, amount of carbs for meal and whether I want direct dose, square wave bolus, whether I am home or work, whether I am going to be extremely physically active or sitting at a computer, whether I am going to bed afterwards or whether I am going to be awake. </t>
  </si>
  <si>
    <t>P169</t>
  </si>
  <si>
    <t xml:space="preserve">Medtronic 630 G </t>
  </si>
  <si>
    <t xml:space="preserve">Make up of the meal i.e. CHO,fat, Pro and amount of each, whether or not I plan to exercise or have been exercising, whether or not I am ill, whether or not I am menstruating (If I am ill or menstruating I will round up instead of erring on rounding down for carb counting) </t>
  </si>
  <si>
    <t xml:space="preserve">This usually doesn't happen if I am careful. If you're careful or diligently checking how can you ever be surprised? You'd notice the trend. 
Once I did have persistently high blood sugars and couldn't understand why because I was taking the appropriate insulin. Within a few hours I developed a high persistent fever. The high blood sugar might have been due to an illness. </t>
  </si>
  <si>
    <t xml:space="preserve">I increased my basal, and kept checking my blood sugar. I gave extra insulin corrections and when bolusing for meals I bolused ahead of time </t>
  </si>
  <si>
    <t xml:space="preserve">Blood sugar was low. Very low. I had taken insulin for my meal but forgot to eat because I was busy taking care of family. Once I identified the low I treated and ate something. </t>
  </si>
  <si>
    <t xml:space="preserve">I test more often and I've found what works for me in terms of amounts. I used to have the problem of over correcting lows when I was initially diagnosed. </t>
  </si>
  <si>
    <t xml:space="preserve">9.7 - makes sense. when did I eat that granola bar? </t>
  </si>
  <si>
    <t xml:space="preserve">What is the meal i.e. how many grams of carb, will the carb be paired with protein or fat which might make the absorption slower, should I consider a square wave bolus or a pre bolus if I'm having say pineapple. 
Do I plan to exercise soon? Don't want to exercise with a lot of active insulin.  Is my blood sugar trending high or low today. 
etc. </t>
  </si>
  <si>
    <t>P170</t>
  </si>
  <si>
    <t>Tandem G4 with Dexcom G4, Diabetic Alert Dog</t>
  </si>
  <si>
    <t xml:space="preserve">Count Carbs
</t>
  </si>
  <si>
    <t>My blood sugar was in the normal range and I worked out for 45 minutes. When I got off the treadmill my blood sugar was 275</t>
  </si>
  <si>
    <t>I took insulin through my pump</t>
  </si>
  <si>
    <t>Eating pizza. I never can get the dosing right</t>
  </si>
  <si>
    <t>I did a split bolus on my pump..wasn't enough</t>
  </si>
  <si>
    <t>I bolused for my meal but ended up not eating much so I went low</t>
  </si>
  <si>
    <t>I had to have some glucose tabs</t>
  </si>
  <si>
    <t xml:space="preserve">I'm more aware of where my blood sugar is whether its going up or down
</t>
  </si>
  <si>
    <t>242 no reason why it's that high, I just woke up</t>
  </si>
  <si>
    <t>I would wait to eat until my blood sugar is lower</t>
  </si>
  <si>
    <t>P171</t>
  </si>
  <si>
    <t xml:space="preserve">Tandem G4 insulin pump with Dexcom G4 </t>
  </si>
  <si>
    <t>Amount of insulin on board, activity level, glucose trending up or down, amount of fiber/fat, amount of sleep I've had (insomnia causes me to be hypoglycemic)</t>
  </si>
  <si>
    <t xml:space="preserve">Just last night I was at work (I'm a critical care nurse) caring for a patient requiring 1:1 care. I had to contact and communicate clearly with multiple doctors and nurses. At the same time I was giving multiple units of blood. In the midst of all this I became hypoglycemic. I'm trying to stay on top of what my patient needs and now my blood glucose is in the toilet! Luckily for me another nurse was helping me with my patient. I calmly told her what I needed for the patient and added to get 2 containers of juice for the nurse. I chugged down that OJ in 2 seconds! Of course I had to wait another 15 minutes for my glucose to come up before I could get back to work. I should have anticipated having a low because I woke up with a glucose of 50 before work. </t>
  </si>
  <si>
    <t>See above story.</t>
  </si>
  <si>
    <t>One day last summer I changed my insulin pump infusion site right before I went to work. I don't like to do this in case I have a site issue (kink in the cannula) right after changing my site. Well I was running late and didn't watch for drops of insulin from tubing while priming the pump. I know how many units is needed to prime the tubing and I just hooked everything up and went to work. Of course I rather quickly went into DKA.</t>
  </si>
  <si>
    <t xml:space="preserve">When my blood glucose started rising, I gave myself multiple boluses to bring that glucose down. That didn't work. Of course, I did not have a spare infusion set at work. When I started vomiting, I knew I would not be able to reverse things without help. I got another nurse to care for my patients and took myself down to the emergency room! Some fluids and IV insulin stabilize d me and I went home to change my infusion site the right way!
</t>
  </si>
  <si>
    <t>This was a case of needing assistance from someone else. My husband found me pale and sweaty and could not wake me up.  He called EMS. I woke up to the paramedics giving me IV glucose. I refuse d to go to the emergency room. I did eat a good meal after the paramedics left.</t>
  </si>
  <si>
    <t>I was diagnosed in 1969; it was a month after my fifth birthday. Back then we used test tape (you would pee on the tape and compare the color change to determine if your glucose was elevated). I took insulin once a day and my Mom measured everything I put in my mouth.  Now I have an insulin pump with CBGM. I guestimate my food portions. And, I get my A1C done every 3 months​.</t>
  </si>
  <si>
    <t>I often treat my hypoglycemic episodes without doing a finger stick. And, I will treat hyperglycemia without a finger stick now, too.  Dexcom is now approved by the FDA for treatment without verifying with a finger stick.</t>
  </si>
  <si>
    <t>270. I' be been having multiple low blood glucoses in the past 24 hours. I overtreacted the last one.</t>
  </si>
  <si>
    <t>I would decrease my food bolus because of my hypoglycemic episodes over the past 24 hours.</t>
  </si>
  <si>
    <t>P172</t>
  </si>
  <si>
    <t>Medtronic paradigm pump, u-500 concentrated insulin, contour next link meter and strips</t>
  </si>
  <si>
    <t>The carb count of the meal, what the meal is (i.e. pizza and asian foids i need a much bigger ratio than other carbs) and whether or not i have been or plan to be very active within a couple hours of eating.</t>
  </si>
  <si>
    <t>Last week i had a piece of cake that was pre made from a bakery but had no nutrition facts. Thought i guessed carbs pretty well but 2 hours later my bg was 437. I was shocked as i usually would feel terrible at that number but this time i felt normal so i checked twice more, once with a different meter and they were all within 5 mg/dl. So i corrected and within about an hour or two i was back in the 100s.</t>
  </si>
  <si>
    <t>Corrected</t>
  </si>
  <si>
    <t xml:space="preserve">After a shower once i forgot to reconnect my pump. I felt crappy so i tested and was in the 200s and immediately remembered i'd forgotten to reattach. </t>
  </si>
  <si>
    <t>Reconnected my pump and corrected</t>
  </si>
  <si>
    <t>I cant really recall a situation like this.</t>
  </si>
  <si>
    <t>I dont really remember what we did at diagnosis as i was only 3 yrs old at the time, but i know we did MDI and i now have a pump.</t>
  </si>
  <si>
    <t>I dont use a cgm</t>
  </si>
  <si>
    <t>145 thats a happy number since i had a bagel breakfast sandwich and oj for breakfast a couple hours ago. I feel like i bolused pretty accurately</t>
  </si>
  <si>
    <t>I have been on a pump for a few years so in all honesty, i just punch in the amount of carbs and let my pump figure the dosage and administer it. I may enter in a smaller carb amount if i plan to be very active soon</t>
  </si>
  <si>
    <t>P173</t>
  </si>
  <si>
    <t>Dexcom G5, Omnipod system</t>
  </si>
  <si>
    <t>Food I plan to eat, anticipated activity level for the next 3 hours, if I have any insulin on board (IOB) from a previous bolus or correction, if I've been insulin resistant that day (or days prior), menstrual cycle.</t>
  </si>
  <si>
    <t>Once I've realized my blood sugar is low or dropping fast, I try to find a sugar source. If I'm out in public, I look for juice or candy bars. I try not to panic outwardly. I generally dont talk to people when I'm low because I'm really cranky. 
If I'm high, I test my sugar and correct, then make sure to drink water. Again, I dont outwardly panic and am usually able to keep going forward with the task at hand. If the correction doesn't work, I'll manually inject insulin and change out the pod and site. As long as I can keep water down, I'll ride a high out instead of going to the hospital.</t>
  </si>
  <si>
    <t>See above answer.</t>
  </si>
  <si>
    <t xml:space="preserve">If I can determine the cause of the out of range BG, I reflect on it for future reference. After 32 years, most of my responses to T1D are reflexive. Its usually because I eat on the go and forget to bolus for it. </t>
  </si>
  <si>
    <t>I've traveled a fair bit in my life. I've gone several time zones away and had concerns about adjusting my meds for the process. Last time I was on MDIs via pens. This time I'll be on a pump.</t>
  </si>
  <si>
    <t>I've approached my endocrinologist about how to prepare for the trip. We came up with a plan for me in the travel periods. I feel that I'll do fine and it will actually be easier to adjust the rapid-axting insulin in the pump versus using long and rapid-acting insulin's requires for MDIs.</t>
  </si>
  <si>
    <t>I was diagnosed in 1985. Its extremely different! I had a BG meter that used a color comparison to approximate a range for my BG. I had maybe 1-2 injections daily. I was taught the exchange system for figuring out foods, then progressed To carb counting in early 1990s. I moved to an early One Touch BG meter that actually gave a numeric result, then insulin pens, then to a pump in 2011. I started on pork insulin (NPH &amp; Regular), then moved to synthetic when it came out. Now I'm on a rapid-acting with pump, have a CGM, and my meter only takes about 5 seconds to display a result. My A1c is noticeably lower these days.</t>
  </si>
  <si>
    <t>193. This is about an hour after my breakfast. I have some insulin on board. My correction is 3.2 units. I'm okay with this as a postprandial reading.</t>
  </si>
  <si>
    <t>Insulin on board. Activity level. Stress level. Insulin sensitivity of the day.</t>
  </si>
  <si>
    <t>P174</t>
  </si>
  <si>
    <t xml:space="preserve">Dexcom G4, Medtronic Paradigm, One Touch Ultra mini meters </t>
  </si>
  <si>
    <t>Carbs, complex carbs, food portions, drinks</t>
  </si>
  <si>
    <t xml:space="preserve">Got up myself and treated the low in the kitchen. Never woke or told my husband. </t>
  </si>
  <si>
    <t xml:space="preserve">Not a specific instance. But in general I understand if I bolus incorrectly. I don't necessarily get upset about it. I will still eat the cake if I want it. </t>
  </si>
  <si>
    <t xml:space="preserve">Just correct a couple hours later. </t>
  </si>
  <si>
    <t xml:space="preserve">I was 7 when diagnosed. So yes. I am 100% in charge of everything. No parent to tell you to take insulin or check your sugar. </t>
  </si>
  <si>
    <t xml:space="preserve">Just started the Cgm Last week. I only tested 1/day before. I will not test more now, but simply check the CGM  through out the day. I knew I would never test more, so I like the idea of the Cgm keeping track for me. </t>
  </si>
  <si>
    <t xml:space="preserve">(looked at CGM) 292 this is about 2 hrs after breakfast. Told my pump and no correction due to active insulin. My thought: I need to pre bolus. </t>
  </si>
  <si>
    <t xml:space="preserve">I would still eat what I wanted​, regardless of my Bag reading​. </t>
  </si>
  <si>
    <t>P175</t>
  </si>
  <si>
    <t>Tandem T-Slim Insulin Pump, Dexcom G5 CGM, One Touch Ultra 2 meter</t>
  </si>
  <si>
    <t>I have woken up at 3am multiple times with a blood sugar in the 30's. My thought process is typically not there. I am often very scared, cold, and confused. My first thought is always to disconnect my pump and go back to bed.</t>
  </si>
  <si>
    <t xml:space="preserve">Typically, I disconnect my insulin pump and eat or drink something with 30-45g of carbs. Sometimes, I eat the whole kitchen because I can't get control over my thought process. I wrap myself in a blanket because my lows make me very very cold and I go sit back in bed until my blood sugar starts to rise. </t>
  </si>
  <si>
    <t xml:space="preserve">I ordered a diet coke at a fast food restaurant and when I began to drink it, I thought it tasted off but ignored it. My blood sugar then skyrocketed because the soda was not diet and in conjunction with a high carb, high fat meal, my blood sugar reached high 400's. I felt frustrated and angry and upset that I have to be more cautious than others about what goes into my body. </t>
  </si>
  <si>
    <t xml:space="preserve">My immediate thought is to override my pump with an insulin pen for faster dosing and then give half of a correction dose in addition to the manual correction. After I have dosed for the high blood sugar, I began to drink lots of water to try and flush any ketones out of the system. </t>
  </si>
  <si>
    <t xml:space="preserve">Once or twice a month, I travel to high altitude (10,000+ feet above sea level). Typically, this either causes my blood sugars to sit between 175-275. My immediate thought is to try and just correct for the high blood sugars. I also feel angry that altitude has control over my blood sugars. </t>
  </si>
  <si>
    <t xml:space="preserve">Yes! I have an insulin pump instead of a syringe and vial. I have a very accurate meter. I have a CGM instead of checking my blood sugar 10+ times a day. This has given me more freedom and has allowed me to feel like I don't have a chronic disease.  </t>
  </si>
  <si>
    <t xml:space="preserve">I don't create as big of a mess with test strips. I also have been able to become more aware of lows, which I wasn't noticing beforehand. I also am able to catch high blood sugars before they escalate too far and it gives me the freedom to not have to carry around a meter all the time. </t>
  </si>
  <si>
    <t xml:space="preserve">101, happy that my blood sugar is this stable (been reading between 86-117 since midnight), relieved, pressured to keep it stable. Probably this stable because of eating more protein before bed and having a no carb breakfast (eggs and avocado.) </t>
  </si>
  <si>
    <t xml:space="preserve">BG- 101, considering I am planning on being less active today than usual I would dose slightly higher. Because I am visiting with family, I know that they tend to eat higher carb and fat meals which mess with my blood sugar so instead of a 1:10 carb ratio, I would probably do a 1:7 carb ratio. </t>
  </si>
  <si>
    <t>P176</t>
  </si>
  <si>
    <t xml:space="preserve">Animas Ping insulin pump with Ultra BG meter </t>
  </si>
  <si>
    <t>The amount would be based on the number of carbohydrates I would be eating.</t>
  </si>
  <si>
    <t xml:space="preserve">At night, I will awaken drenched in sweat and my immediate thought is that my blood sugar level is very low.  </t>
  </si>
  <si>
    <t>I go out to the kitchen and eat something with sugar (usually candy of some sort).  I don't often test my BG at that point because I can just "tell" that it's super-low.  If I'm not feeling better after 10 mins or so, I will eat more.</t>
  </si>
  <si>
    <t>One evening I checked my BG before bed because I was very thirsty and couldn't figure out why.  It was in the 300s.  It dawned on me at that point that I had forgotten to take any insulin with my evening meal.</t>
  </si>
  <si>
    <t>I took insulin to compensate for the high number.</t>
  </si>
  <si>
    <t>When I work outside in the yard, or even cut grass on a riding mower, it causes my BG level to plummet.</t>
  </si>
  <si>
    <t>I have to stop frequently and check my levels and eat.</t>
  </si>
  <si>
    <t>Yes, when I first became a diabetic, there were limited types of insulin and no insulin pumps or pens.  As I recall, I gave myself a long-acting and short-acting in the same syringe in the morning and may have had another short-acting in the evening.  There were also no BG meters then and the way that I checked my sugar levels was to pee on a urine strip that changes colors.</t>
  </si>
  <si>
    <t>172--I'm frustrated that it is still as high as it is.  It had been in the 300s this morning, so I changed my insert site and took insulin to cover the high and it should be in the "normal" range by now.</t>
  </si>
  <si>
    <t>Since I use an insulin pump, I would indicate on the pump what my BG level is and how many carbs I was eating.  The pump would then tell me how much insulin to bolus.</t>
  </si>
  <si>
    <t>P177</t>
  </si>
  <si>
    <t xml:space="preserve">Animas ping (one touch brand) </t>
  </si>
  <si>
    <t xml:space="preserve">I often base what I eat off of my blood sugar. But I would count the carbs I want to consume and then use the insulin to carb ratio to figure out how many units I need. My insulin pump usually does that for me. </t>
  </si>
  <si>
    <t xml:space="preserve">My blood sugar was 32 in the middle of the night and I had no idea how or why. I laid there for a few min before getting up cuz I was still half asleep. After checking my blood sugar I was shocked and just ate some food and went back to sleep. </t>
  </si>
  <si>
    <t xml:space="preserve">I had 4 glucose tabs and some peanut butter crackers. I was extremely sleepy and weak. </t>
  </si>
  <si>
    <t xml:space="preserve">It was on Christmas and we had a big dinner and dessert and my blood sugar was 490 afterwards even tho I gave insulin with the food. I remember feeling scared cuz I am paranoid about going into DKA. </t>
  </si>
  <si>
    <t xml:space="preserve">I used my insulin pump correction factor and gave myself some insulin and started drinking Diet Coke and water. </t>
  </si>
  <si>
    <t xml:space="preserve">I had to first take care of the situation at hand, afterwards I felt sick ( high ) and knew it was cuz I was overwhelmed. </t>
  </si>
  <si>
    <t xml:space="preserve">i was diagnosed at age 7 and I was put on shots and a meal plan. I also used Lantus which was a long lasting insulin. Now I am able to live a more flexible life thanks to my insulin pump. After stopping lantus I magically seemed to have dropped 15 pounds. </t>
  </si>
  <si>
    <t xml:space="preserve">N/A </t>
  </si>
  <si>
    <t xml:space="preserve">117mg/dL.    It's good because I went for a run this morning and ate well. I also am relaxed cuz I have the day off from work and school which always helps. I wish my blood sugar was always this good. </t>
  </si>
  <si>
    <t xml:space="preserve">I would use my meter to factor in my blood sugar , carbs , and if I had any insulin on board. My insulin pump is able to do the math for me and factor in my insulin to carb ratio. </t>
  </si>
  <si>
    <t>P178</t>
  </si>
  <si>
    <t>Medtronic 640G</t>
  </si>
  <si>
    <t xml:space="preserve">Exercise, caffeine intake, time of day, amount of food, high or low carbs, glucose at the beginning of the day </t>
  </si>
  <si>
    <t xml:space="preserve">Having a seizure in a grocery store due to low glucose. Woke up in the ambulance and was taken to the ER. I don't remember much before the incident other than being in the produce and was told I was on the opposite side of the store and held conversations with a couple people. </t>
  </si>
  <si>
    <t xml:space="preserve">Eating a donut. Donuts are my favorite and every one in a while I allow myself to have one, despite diabetes because I'm still a human who loves sweets. </t>
  </si>
  <si>
    <t xml:space="preserve">Took 1/4 less amount of insulin the next time I ate quinoa. </t>
  </si>
  <si>
    <t xml:space="preserve">Yes - I now have the pump and CGM. </t>
  </si>
  <si>
    <t>I see my glucose going down quicker and more often in exercise than I did before due to the arrows on my pump.</t>
  </si>
  <si>
    <t xml:space="preserve">127 - Just took a bolus correction for a high of 265 about a hour ago after consuming coffee. About half the time the caffeine in my coffee affects my BS so it's hit and miss when to bolus for it so I just correct after if needed rather than deal with a low if my body didn't need any since I drink it black. </t>
  </si>
  <si>
    <t xml:space="preserve">How many carbs? Are they empty carbs? Are the carbs in a fruit? How big is the lunch? Is there any grain involved? What's the beverage of choice with the meal? Have you eaten this before and if so, what did it do last time? </t>
  </si>
  <si>
    <t>P179</t>
  </si>
  <si>
    <t>insulin pump, Dexcom G5, smartphone apps</t>
  </si>
  <si>
    <t>How many micro nutrients are in each meal, how fast I am likely to eat the meal, any activity before or after the meal.  I will adjust the amount and longevity of the bolus depending on these factors.</t>
  </si>
  <si>
    <t xml:space="preserve">It was after having a salad consisting of lettuce, oil and vinegar. My bs was normal before I had and had no active insulin on board and it was approximately 3 hours since my last meal.  My bs was over 300.  I was very confused and didnt know what had contributed to the high number.  It made me realize how brittle my diabetes is.  </t>
  </si>
  <si>
    <t>I increased my water intake and took insulin for my high number.</t>
  </si>
  <si>
    <t>I had some ice cream and a birthday gathering.  My thoughts were that it was a special occasion, and though I knew my bs would be high, I didnt want others around me to feel uncomfortable and I also wanted to be included in the celebration and did want to feel like an outsider.</t>
  </si>
  <si>
    <t xml:space="preserve">I had taken a bolus for a meal and then got distracted my a chore that I hadnt completed. I started the chore again and my bs became low.  I had forgotten that I had taken insulin. </t>
  </si>
  <si>
    <t xml:space="preserve"> I consumed copious amount of sugar until I no longer felt low and then had to deal with a rebound high.</t>
  </si>
  <si>
    <t>I eat very low carb, and watch my fat and protein intake.  I eat very little processed foods, and eat more whole foods.</t>
  </si>
  <si>
    <t>138-HOLY COW, how did that happen!!!!  My blood sugar was over 200 this morning and I treated it and didnt have breakfast.</t>
  </si>
  <si>
    <t>I will not treat the number because I still have .70 IOB.  I will only bolus for my meal based on the previously mentioned factors taken into consideration.</t>
  </si>
  <si>
    <t>P180</t>
  </si>
  <si>
    <t>2 Novo insulin pens, Accuchek aviva expert meter</t>
  </si>
  <si>
    <t>Carbohydrates and distance from centre of desired range; this is all done by my meter. If I have ben exercising or know I took some food I may manually adjust a little</t>
  </si>
  <si>
    <t xml:space="preserve">I am having trouble remembering a specific situation.My control is erratic at the moment, so this is a permanent situation! </t>
  </si>
  <si>
    <t>Frequently after morning exercise my blood sugar drops. I always think,oh, that again! But it doesn't happen every time...</t>
  </si>
  <si>
    <t>Glucose tablets, long acting carbs, sat in car until safe to drive</t>
  </si>
  <si>
    <t>Seriously high at a theme park on holiday with my family. I was surprised shocked, and somewhat scared, as I was abroad, and had read lots of scare stories about DKA hospitalisations online</t>
  </si>
  <si>
    <t xml:space="preserve">I bolussed as directed by my meter and took blood tests every 15 minutes until under control. Then I went hypo! </t>
  </si>
  <si>
    <t>Now basal bolus using a meter which calculates bolus; many injections and blood tests a day. When diagnosed the same two injections every day, fixed insulin and carb intake, no blood testing only urine testing</t>
  </si>
  <si>
    <t>11.2; recently ate dinner including some sugar, so glucose rose a little higher than desirable</t>
  </si>
  <si>
    <t>I have IOB to deal with blood sugar as it is so would only consider carbs; prior to machine calculated dosing I would probably have added a little extra to cover high readin</t>
  </si>
  <si>
    <t>P181</t>
  </si>
  <si>
    <t>Pump &amp; Glucose meter (Accu-Check Spirit Combo), Dexcom G4 (when I can afford it), Libre (not so much anymore)</t>
  </si>
  <si>
    <t>What is the meal (carbs, GI, fat content...), my past experience with this or a similar meal, planned exercise or recent exercise levels, how much time I have to sort out a wrong decision (e.g I have an important meeting must not go low), time of the day, time of my hormone cycle</t>
  </si>
  <si>
    <t>It has been a few years since I had unexpected blood results. I normally know why I'm high or low. The ones that are hardest are if I'm trending higher than normal and no matter how much I bolus the trend does not come down. Normally 2 days later I get a cold or I figure out that for whatever reason the infusion set was no longer working.</t>
  </si>
  <si>
    <t>Correct using a syringe. Check the correction works. Change the infusion set (sometimes the new one goes wrong again), don't eat any carbs until I'm sure the new set is working. Not eating carbs means my bloods don't raise as high and quick and it's easier to correct. For the cold example - I'll go on a temp basal starting at 120% and increase sometimes up to 170% until my levels are in range</t>
  </si>
  <si>
    <t>7.2 mmol/l (straight trend). I've just had a late (which I did bolus for), I'm going to walk home for 30min. 7.2 is a bit higher than I like to be but the walk home will get in nicely down into the 5s - so great</t>
  </si>
  <si>
    <t>I would not eat on a 7.2 - my meal rise is generally quite stark and I try to stay within 4-8. I would instead pre bolus (not the full meal maybe half of it depending on the carb content) and wait until my CGM has reached about 6. I expect this to take about 10-20 minutes. If it does not happen by then, I'd check my pump (air bubbles, infusion set for signs of bleeding), if all ok I'd go for a 10min walk. If still nothing would happen I'd inject more and only eat once my bloods are starting to come down.</t>
  </si>
  <si>
    <t>P182</t>
  </si>
  <si>
    <t>blood glucose meter ( glucomen lx plus), insulin pens, (novo Rapid and Lantus)</t>
  </si>
  <si>
    <t>expected activity/exercise after meal and carbohydrates to be consumed, (sometimes how my insulin tolerance has been behaving, sometimes I seem to be more sensitive to the insulin, so I take a bit less.)</t>
  </si>
  <si>
    <t>Not been diabetic long, I used to run a lot before I was diagnosed, I stopped and the first day I went for a run, I suddenly realised I was about 3km. from home with no phone and no jelly babies. I stopped and started to walk, due to the exercise I was already low and all I could think about was getting home as soon as possible. I didn't know if I should run or walk. I am still trying to control my diabetes and my exercise, I used to run half marathons but now I can do about 10km. and not sure how to progress from there.</t>
  </si>
  <si>
    <t>Walked home, in a cold sweat, don't go out without my mobile and my jelly babies anymore!</t>
  </si>
  <si>
    <t>I made up for it by injecting more insulin before my next meal.</t>
  </si>
  <si>
    <t xml:space="preserve">Dealing with a court case and my ex husband. Stress sent my levels high, daren't inject more insulin as I was scared that I would plummet after. </t>
  </si>
  <si>
    <t>just worked it down once the stress was over, took a couple of days to sort out.</t>
  </si>
  <si>
    <t>I think I'm still in the process of learning.</t>
  </si>
  <si>
    <t>8.7, just come home had a cup of tea and a biscuit. Eating in about 2 hours Ill sort it out then.</t>
  </si>
  <si>
    <t>my current numbers, carbohydrates to be consumed, and any exercise I might do.</t>
  </si>
  <si>
    <t>P183</t>
  </si>
  <si>
    <t>insulin pens - Lantus and Humalog</t>
  </si>
  <si>
    <t>current blood glucose level, expected exercise in the near future, and carb load of meal</t>
  </si>
  <si>
    <t>jury duty - the most stressful event I've experienced since being diabetic. I was very high, unexpectedly so.</t>
  </si>
  <si>
    <t>took insulin</t>
  </si>
  <si>
    <t>jury duty - excessive stress</t>
  </si>
  <si>
    <t>not really</t>
  </si>
  <si>
    <t>P184</t>
  </si>
  <si>
    <t>Medtronic 630g with CGM</t>
  </si>
  <si>
    <t xml:space="preserve">Amount of carbs, fats, and protein, plus the ratios of each to the others.  My activity level that day and over the days previous.  If I've had any extended periods of hyperglycemia that day or the night before.  How well I seem to be absorbing insulin from the current infusion site.  Any active insulin in me.  </t>
  </si>
  <si>
    <t>Sea above</t>
  </si>
  <si>
    <t>I had underestimated the impact of the proteins and fats, as well as underestimated the total carbs.  I had to make, 3 correction boluses.</t>
  </si>
  <si>
    <t>Yes.  Lol.  Seriously, almost 30 years.  We didn't even have any of the insulins everyone uses now, much less any of the technology.  "Pumps" were talked about like something on Star Trek.  This was even before the study that confirmed it was beneficial to even try to keep your bg in an ideal range.  We were taught that as long as we weren't going into DKA or hyperglycemia, we were fine.  in short, every single thing has changed.</t>
  </si>
  <si>
    <t xml:space="preserve">161.  It's coming down from something that happens semi-regularly, a few days a week, where my bg climbs over the morning.  I'm watching the CGM to make sure the rising has stopped, to ensure I don't need to add another bolus.  </t>
  </si>
  <si>
    <t xml:space="preserve">The amount of active insulin, if it's enough to deal with the bg, how long it was high, if I need to increase my carb ratio Rio condensate.  </t>
  </si>
  <si>
    <t>P185</t>
  </si>
  <si>
    <t>Depends on what I am eating.  Lots of carbs= more insulin, less carbs =less insulin</t>
  </si>
  <si>
    <t>Being super low cause me to act like a drunk</t>
  </si>
  <si>
    <t>I woke up low and was able to chug a Gatorade to get my bs back up</t>
  </si>
  <si>
    <t>Gave myself more insulin</t>
  </si>
  <si>
    <t>Stuck in a long traffic  jam with little insulin left in the pump</t>
  </si>
  <si>
    <t>Just hoped for the best</t>
  </si>
  <si>
    <t>On a pump and not shots</t>
  </si>
  <si>
    <t>138.  Eating breakfast</t>
  </si>
  <si>
    <t xml:space="preserve">I would put the bs and carbs into the pump and the pump calculate the dosage </t>
  </si>
  <si>
    <t>P186</t>
  </si>
  <si>
    <t>How many carbs I'm eating and my blood sugar readings.</t>
  </si>
  <si>
    <t>I got fluids and got treated to get on my feet and then I got an insulin pump and my regular family physician got me on track . He changed medicines and was doing continuous blood work.</t>
  </si>
  <si>
    <t>Not only does certain foods trigger my blood sugars, stress and infections cause it to go higher and it goes in circles, where it's hard to get back in control even with all the medications I'm on.</t>
  </si>
  <si>
    <t>Lowered carb intake. Drink mostly water. Continuous blood monitoring and keep diaries.</t>
  </si>
  <si>
    <t>Stress of any kind will make my blood sugars higher. Pain in my body also does this. When I get pain free and as stress free as possible, sometimes I have severe lows.</t>
  </si>
  <si>
    <t>Try to handle stress as best as I can. Keep pain under control. Stay on top of everything I can and also research and be self- educated as much as possible.</t>
  </si>
  <si>
    <t>Yes it is. I'm on the pump which helps tremendously. I'm also more knowledgeable about  my body and how it reacts, compared to when I first started having issues. Even though, sometimes you just can't control certain circumstances that will lead to things like DKA, which is life threatening.</t>
  </si>
  <si>
    <t>How many carbs I'm eating.</t>
  </si>
  <si>
    <t>P187</t>
  </si>
  <si>
    <t>Tandem T-Slim Insulin Pump</t>
  </si>
  <si>
    <t>I look at the type of food that I am going to eat, and calculate in accordance, and normally take a few more carbs just in case the sugar spikes.</t>
  </si>
  <si>
    <t>I had just gotten my new insulin pump and it was my wife's birthday. We were at a fast food joint and my sugars were going up and my pump had a major malfunction which I called the company about and had to get a new pump delivered the next day.</t>
  </si>
  <si>
    <t>I had to rush home and grab my latest pump and plug in a battery for it and go back to using the old pump.</t>
  </si>
  <si>
    <t>I thought that I had taken a correct number of carbs, but it turned out that I hadn't.</t>
  </si>
  <si>
    <t>Once I realized what I had done, I went in and took more insulin and monitored my sugars to make sure that my sugars did not bottom out.</t>
  </si>
  <si>
    <t>I had tried some new food that I had never eaten before and tried to calculate the carbs for it, and the sugar went up.</t>
  </si>
  <si>
    <t>I checked my sugar and took insulin for the sugar to bring it down.</t>
  </si>
  <si>
    <t>Yes it is. When I first became a diabetic I use to take a single shot each day, then it moved to two shots. At some point i was put on a sliding scale which did not do any good for me. I am now on the pump.</t>
  </si>
  <si>
    <t>287 mg/dl Not sure why it is high, i actually over corrected by two grams of carbs early this morning. going to take a corrective bolus of 3.71 units.</t>
  </si>
  <si>
    <t>What I am going to eat, and what I might be in the mood to eat if I am in the mood to eat that is.</t>
  </si>
  <si>
    <t>P188</t>
  </si>
  <si>
    <t>Omnipod, Freestyle Libre</t>
  </si>
  <si>
    <t>The Omnipod PDM calculates it for me based on individual settings for me</t>
  </si>
  <si>
    <t>Stated above. Ate Panda liquorice sticks.</t>
  </si>
  <si>
    <t>Pizza - ate it and forgot to extend the bolus over 3-hours so I ended up going high through the night and early morning.</t>
  </si>
  <si>
    <t>Tested and gave insulin were possible</t>
  </si>
  <si>
    <t>Can't think of anything</t>
  </si>
  <si>
    <t>Yes. I was on MDI and used disposable syringes. Blood tests at Home weren't an option. Putting wee in test tube type things and tested for ketones. So much improvement - insulin pump, blood test machines, flash monitoring and cgm. So much improvement.</t>
  </si>
  <si>
    <t>No change, test as much as I scan as I've lost my hypo awareness and am awaiting a new pump and cgm. Currently not driving due to this. It is good to be able to see what my levels are doing round the clock.</t>
  </si>
  <si>
    <t>7.2 - good result. Just before my tea.</t>
  </si>
  <si>
    <t>PDM would advise me accordingly.</t>
  </si>
  <si>
    <t>P189</t>
  </si>
  <si>
    <t xml:space="preserve">Food, stress, hydration, exercise, sex, how much I'm going to eat, how active I'm going to be afterwards?! </t>
  </si>
  <si>
    <t>Frustration, headache, thirsty, "why me?" "I'm over this shit!"  "Can I have a normal working body and pancreas?"</t>
  </si>
  <si>
    <t xml:space="preserve">Rather eat sugar/ glucose and a meal or take insulin, drink water and wait it out! </t>
  </si>
  <si>
    <t>Took insulin, rode the wave and corrected with insulin  &amp; drank water</t>
  </si>
  <si>
    <t>Checked often and corrected, hydrated</t>
  </si>
  <si>
    <t>Yes, technological advances with Omnipod and Dexcom G5</t>
  </si>
  <si>
    <t>Less checking and more freedom, able to catch trends I'd highs and lows</t>
  </si>
  <si>
    <t>154, what I ate, stress, hydration level, headache, exercise,</t>
  </si>
  <si>
    <t xml:space="preserve">Just cover blood sugar reading bc I'm on Ketogenic diet and eat high fat low carbs </t>
  </si>
  <si>
    <t>P190</t>
  </si>
  <si>
    <t>Medtronic 530G insulin pump and Dexcom G4</t>
  </si>
  <si>
    <t>Carb count on a 15:1 ratio carbs to units of insulin</t>
  </si>
  <si>
    <t>Pump had been inserted too long and delivered poorly. Or on a new pump change and the insulin was expired and didn't work as expected.</t>
  </si>
  <si>
    <t>Changed the pump.</t>
  </si>
  <si>
    <t>Followed low blood sugar protocal. Three smaller airhead = 15 grams of carbs fast acting to bump up sugar</t>
  </si>
  <si>
    <t>Lack of sleep or working night shift caused irregular blood sugar the next day</t>
  </si>
  <si>
    <t>This is hard because sleep causes high blood sugar and low</t>
  </si>
  <si>
    <t>Yes, more hands off because of tech. Less into the details because of dexcom</t>
  </si>
  <si>
    <t xml:space="preserve">Less pain when pricking. </t>
  </si>
  <si>
    <t xml:space="preserve">162. Going up after dinner of hamburgers. </t>
  </si>
  <si>
    <t>Carb count. 60 grams equals 4.2 units and delivered</t>
  </si>
  <si>
    <t>P191</t>
  </si>
  <si>
    <t>Omnipod and Dexcom G4</t>
  </si>
  <si>
    <t xml:space="preserve">Recent history of trending high/low or recent experiences with that particular food. I increase/decrease a lot without formal calculation, more based on experience and intuition. </t>
  </si>
  <si>
    <t>After a recent temporary switch from Onmipod to MI, I took the same morning dosage on two days. The first day I ran high (300) and the second day I ran low (30) as a result. I was taking R and Lantus on MI. Doc said there might be some variability associated with the R. I believe one contributor might have been increased insulin sensitivity from biking 10 mi the previous day. I believe that unexplained highs, possibly associated with MI BG variability, might increase the number of and severity of lows (due to overcorrecting from time to time).</t>
  </si>
  <si>
    <t>Cat woke me up. I called a friend to pick me up and we hung out together until I felt confident that the unexplained event wouldn't repeat itself. I switched back to my pump today to avoid any problems just incase MI is a contributing factor.</t>
  </si>
  <si>
    <t>I frequently get very high while skiing (350 - 450) - both cross country and downhill. I believe that exercise is a contributing factor. However, after repeatedly experiencing extreme highs, I broke a medtronic pump tube in half (it had become brittle) and a thread of frozen insulin emerged from the tubing. I believe that the tubing had come out from under my jacket and been exposed to -20 degree temperatures and simply froze solid.</t>
  </si>
  <si>
    <t>Changed infusion sets</t>
  </si>
  <si>
    <t>It has fundamentally altered my understanding/perspective of the illness and prospective treatment methodologies.</t>
  </si>
  <si>
    <t>Dexcom sensor reading = 195 -&gt;.  Manual BG = 231. Factors: 1.) Switched from Manual injection back onto Omnipod two hours ago; 2.) Active correction was delivered within the past 4 hours; 3.) Dexcom calibration was performed; 4.) Dawn syndrome has been more pronounced since my temporary switch back onto manual injection - it matches trends from several years ago before I changed to the Omnipod (although highs have not been as severe); 5.) A severe low yesterday morning, after delivering correction, are increasing my caution level this morning and prompting me to run a little higher to be on the safe side, incase events repeat themselves.</t>
  </si>
  <si>
    <t>P192</t>
  </si>
  <si>
    <t>Blood Glucose meters (three different ones) insulin pens (Novo Nordisk)</t>
  </si>
  <si>
    <t>When I last ate, what I have been doing, what I intend to do after meal and when. carbohydrate content of forthcoming meal.</t>
  </si>
  <si>
    <t xml:space="preserve"> fly worldwide many times each year but once, at Heathrow we were about to take off for Buenos Aires when I had a serious unexpected hypo in spite of having had dinner in airport lounge.   BA very sympathetic and flight delayed until I was OK.</t>
  </si>
  <si>
    <t>Glucogel, always carried by my wife and Coco-Cola supplied by BA.  This was followed by in flight dinner - which I had not expected to have.</t>
  </si>
  <si>
    <t>I always wake at about 0230 and sometimes carry out blood test.  Once I registered 23.1 and realised I had forgotten night time jab - very unusual!  Cursed myself and have never done it again.  One cannot be too careful.</t>
  </si>
  <si>
    <t>On the death of my first wife, although expected, control went haywire although I in no way intended this to happen. It took about three months to bring back under control and since then (2008) no probvlems.</t>
  </si>
  <si>
    <t>6.7.  Factors are all those I take into account in choosing my dosage of insulin and mentioned earlier.</t>
  </si>
  <si>
    <t xml:space="preserve">Again, all the factors mentioned earlier, </t>
  </si>
  <si>
    <t>P193</t>
  </si>
  <si>
    <t>Abbott Freestyle Libre flash glucose monitor, Accucheck Compact, Trueone blood glucose monitor, Carbs &amp; Cals app, FitBit, insulin pens</t>
  </si>
  <si>
    <t>Estimation of carbohydrates, estimation of upcoming activity, type of make up of the meal, where I am in the range you describe (ie - am I 3.9 or 7.8)</t>
  </si>
  <si>
    <t>I had some slices of my daughter's pizza.  I estimated that I needed 6 units of insulin for the pizza that I had.  I went hypo about an hour later and my husband treated me with orange juice, which is normal.  I went to bed at about 10pm.  At 11pm, my readings showed 7.2, so my husband went to bed.  I woke and checked my sugars at about 2am, showing 19.8.</t>
  </si>
  <si>
    <t>I took 5 units of Novorapid and continued to check througout the night.  I awoke at 5.2</t>
  </si>
  <si>
    <t>When I started using my flash monitor, I soon realised what an impact my dog walks were having on lowering my blood glucose levels.  Previously, I had thought that "just walking" would not have much of an impact.  This means that now, I take less novorapid with my breakfast if I am going out to walk the dog straight afterwards. I run, do exercise classes and cycle, so  I had never really seen a walk as exercise before.  However, I can now see that - aside from running - walking has the biggest impact on lowering my glucose levels than any of the other more conscious exercise in which  I was participating.</t>
  </si>
  <si>
    <t>I lowered the amount of bolus I took with my breakfast.</t>
  </si>
  <si>
    <t>5.6.  Good!  Excellent!  Relief that I don't have to write down a high number for you, which would have made me ashamed.  Factors that may have contributed:  My Libre,  correct amount of insulin for my breakfast given the exercise that I took part in this morning.</t>
  </si>
  <si>
    <t>What am I eating, including an estimation of carbohydrate.  What activity am I expecting to take part in later today.  How important is it for me to remain out of the low zone (eg, will I be driving, will I be having meetings at work)</t>
  </si>
  <si>
    <t>P194</t>
  </si>
  <si>
    <t>Insulin Pens (HumaPen Luxura + NovoPen 5), Accu Chek MobileAccu</t>
  </si>
  <si>
    <t>Firstly, I would think about the food I am about to eat and account for the carbohydrate content in my insulin dose. Secondly I would consider the amount/type of excerise I will be undertaking within the next few hours and adjust accordingly. Then also I would try to keep above 5 mmol/L due to how much I drive.</t>
  </si>
  <si>
    <t xml:space="preserve">It was just this weekend when I was out and about in town with my family. I tested my blood sugar and it gave a reading of approximately 22 mmol/L, totally unexpected. I was shocked and a bit disconcerted knowing that I was away from home with such an extreme blood sugar reading. </t>
  </si>
  <si>
    <t>This happens regularly, perhaps 3 to 5 times per week. Most occurrences are when I have had a meal and then underestimate the amount of insulin I will need because I am trying to keep my Blood Sugar above a dangerously low range. It happens mostly when driving long distances, playing football in the park or long stints at work.</t>
  </si>
  <si>
    <t>I have never used either. But I would consider using these in the future when the either become affordable or available on prescription/</t>
  </si>
  <si>
    <t xml:space="preserve">Simply, how much I was eating minus perhaps a unit / unit and a half to account for the low blood sugar reading. </t>
  </si>
  <si>
    <t>P195</t>
  </si>
  <si>
    <t>Bayer Contour Next Meter, Novolog/Tresiba Insulin Pens, Fitbit, Dexcom G5 CGM System, mySugr app, PredictBGL app</t>
  </si>
  <si>
    <t>Factors include type of food I'm eating (LCHF, high sugar, high protein, etc.), how long until I eat, how it'll take to eat, how much I'll be eating, if it's buffet style or just one plate, etc.</t>
  </si>
  <si>
    <t>When I got back to my cabin, I felt how low I was and immediately began to eat sugar. Sat down on the couch with a fan on me until I was in normal range again.</t>
  </si>
  <si>
    <t xml:space="preserve">Ate an extra item for breakfast after getting to work. Forgot about it and then saw my dexcom alert for a high glucose. </t>
  </si>
  <si>
    <t>Did a correction as it was a while after finishing this item. Eventually came back down.</t>
  </si>
  <si>
    <t>I was low and ate/drank nearly 75g of sugar due to my rugby practice starting soon. I need to go fairly high to compensate for the energy spent at practice/games and I HATE missing out on any of it, so I ate a lot to rise quickly and stay high enough to not crash again. Turns out practice was canceled though, so I was left with an upset stomach and quickly rising levels.</t>
  </si>
  <si>
    <t>As it was soon after eating/drinking the sugary items, and I was no longer low, I took a full dose of insulin for the grams of carbs and then added a bit extra insulin to compensate for the steep increase of the sugar.</t>
  </si>
  <si>
    <t>Biggest differences are no pump and addition of CGM. Otherwise, I pay a lot more attention to my daily activity in regards to moving more often while at work, taking action for workouts beforehand so I don't need to eat sugar later. In the beginning, I just wasn't as affected by it all as I am now. I also try harder to plan meal types according to my blood glucose, but that remains to be a challenge.</t>
  </si>
  <si>
    <t>I can't ignore my sugars, or at least can't ignore them as much, so I can treat my levels before they become severe. With finger pricks, the only way I could do that is test just as much as the  CGM checks my levels and graph it myself.</t>
  </si>
  <si>
    <t>200, steady. I ate half an apple and forgot to bolus beforehand. Then I had a meeting and I'm wearing a dress, so I couldn't bolus during the middle of it. I hate myself for forgetting, think about the affect it'll have on my A1C. Try to motivate myself to be better for the rest of the day with taking insulin and eating according to what my levels are.</t>
  </si>
  <si>
    <t>First of all, correct for the high value. Knowing it's an apple I ate, I correct at a certain ratio (sugary, but not like a candy bar). I would eat a fairly low carb meal, mostly meat and veggies. Veggies can have carbs, but those should be my only carb source. Bolus for the food according to my normal ratio.</t>
  </si>
  <si>
    <t>P196</t>
  </si>
  <si>
    <t>my life omnipod</t>
  </si>
  <si>
    <t xml:space="preserve">The amount of carbohydrates in the food I am going to eat and the activity I am going to do after or that I have already done. </t>
  </si>
  <si>
    <t xml:space="preserve">I had drank "diet coke" in a pub and my blood rose to 25.0. I was shocked and extremely annoyed, the coke was obviously full sugar, but I was amazed it had made me that high! I corrected straight away and it began reducing, but I stayed angry and frustrated for the rest of that day. </t>
  </si>
  <si>
    <t>After arriving in New York I had changed the time on my omnipod when I landed. It was late in the evening so we ate and got some sleep.</t>
  </si>
  <si>
    <t xml:space="preserve">I underestimated how much walking we would do and my blood glucose kept going low, after the first 2 hypos, I reduced my basal insulin doses. treated my hypos and ate as regular as possible. </t>
  </si>
  <si>
    <t xml:space="preserve">Definitely, when I was first diagnosed I used chocolate to treat my hypos (no wonder I put on weight!). Now I know that the fat in chocolate slows down how fast the glucose gets into my system. 
I used syringes and vials of insulin when I was first diagnosed, so changed to pre-filled injections and now an insulin pump which has improved my physical and psychological quality of life. </t>
  </si>
  <si>
    <t xml:space="preserve">I use a Freestyle Libre, when I can afford a sensor. It makes life so much easier, if you are out for the day you get the tiny machine out of your bag and scan your arm and know what your BG is and you can even pop it into your pocket. Without it, you have to stop, even put your machine on the ground because there is no where else, or ask a friend or family member to hold out their hands and be your table, to get your strip out, prick your finger, suck up the blood. </t>
  </si>
  <si>
    <t xml:space="preserve">7.2mmol/L I ate breakfast an hour ago and have 1.85 units of insulin on board, I am considering not having breakfast tomorrow to check that my background insulin is correct and I am thinking about having a low carb lunch so I need less insulin, as I know the more insulin I have, the more fat my body absorbs. </t>
  </si>
  <si>
    <t xml:space="preserve">If the food that I am eating has the carbohydrates recorded on it, I will use this. If not I use the carbs &amp; cals app on my phone. I know that I can't always calculate the correct carbs and this does make me frustrated when checking my blood glucose later, but I understand that no day is the same and life goes on. My omnipod calculated the insulin I need for the grams of carbs I am eating, for example, my ratio is 1 unit of insulin to 8g of carbs, so for 13g of carbs I will bolus 1.60 units of insulin.
I am revising for an exam I have on Friday so I know that stress can make my blood glucose high or low, depending on its mood, but I check my blood more frequently to ensure I stay in target the best I can. </t>
  </si>
  <si>
    <t>P197</t>
  </si>
  <si>
    <t>Accu-chek Insight Pump &amp; BG Handset</t>
  </si>
  <si>
    <t>what physical activity you have done/are going to do, how fatty the food is, how big a portion it is, if you're sick etc</t>
  </si>
  <si>
    <t>please see above</t>
  </si>
  <si>
    <t>I had a craving for chocolate that I could not deny.</t>
  </si>
  <si>
    <t>Years ago I interrailed through Europe &amp; whilst in a campsite in Florence, I asked a chap at a local restaurant (using hands and feet to try and get the message across) to store my insulin in their fridge whilst I stayed there - these were in the days before FRIO bags etc were invented.</t>
  </si>
  <si>
    <t>Not a happy ending this story I'm afraid. The next day I collected the insulin only to find him retrieving it from the freezer !!!!! Well I continued through Europe for 3/4 of the planned trip but had to cut it short as the insulin was not working effectively any more. So I came home feeling rougher than I would have hoped. Frustrating but such is life.</t>
  </si>
  <si>
    <t>yes. Initially I injected with a syringe twice daily, then I moved on to the pen and now I'm on a pump.</t>
  </si>
  <si>
    <t>9.2 after food.to be expected though I will consider raising my basal rate a tad for the hour before</t>
  </si>
  <si>
    <t>If I were 9.2 pre meal I would have to calculate my correction dose to bring it down to normal as well as the bolus for said carbs etc</t>
  </si>
  <si>
    <t>P198</t>
  </si>
  <si>
    <t>Novo pen, Freestyleoptimum</t>
  </si>
  <si>
    <t>the amount of carbs in the meal, previous short acting insulin dose and previous food eaten</t>
  </si>
  <si>
    <t xml:space="preserve">Took to much insulin as had a head cold and thought I was more insulin resistant on that day as had previous high blood glucoses earlier. Also my insulin uptake isnt always consistent so my thought about this episode are frustration due to the unpredictability of my treatment </t>
  </si>
  <si>
    <t>Ate something. Although my BS was low (1.9) I had no symptoms other than tiredness and a small amount of confusion ie no sweating shaking etc</t>
  </si>
  <si>
    <t>I misjudge the amount of carbohydrate and insulin dose sometimes although sometimes I think its down to the unpredictability of my treatment otherwise I put it down to my own stupidity or moral weakness</t>
  </si>
  <si>
    <t>Took corrective dose of insulin but then this doesn't always work consistently</t>
  </si>
  <si>
    <t>I really don't do these things - my blood glucose is unpredictable enough</t>
  </si>
  <si>
    <t>see previous</t>
  </si>
  <si>
    <t>Can now complete own blood tests. Now on multiple daily injections arther than 2 per day as in 1970s</t>
  </si>
  <si>
    <t>Include a correction in the dose, take Novorapid 1 hr earlier and dont eat a lot of carbohydrates</t>
  </si>
  <si>
    <t>P199</t>
  </si>
  <si>
    <t>Carb content of food, amount of exercise I am likely to do and time of day as insulin requirements change throughout the day.</t>
  </si>
  <si>
    <t>Out shopping and it hit me very quickly I became panicked and anxious, felt very vulnerable.</t>
  </si>
  <si>
    <t>I had to sit on the pavement to treat my hypo as my legs were unsteady and I felt very poorly.</t>
  </si>
  <si>
    <t>Yesterday evening - went to the cinema had some popcorn and a milky coffee took what I thought was an adequate dose of insulin but my BG rose to 15.4 mmol/l and took 4 hours to get back down again.  Felt tired and drained, didn't want to go to bed until I got back down below 12 so was late to bed.</t>
  </si>
  <si>
    <t>Kept testing every hour and correcting when necessary to bring BG levels back down.</t>
  </si>
  <si>
    <t>One morning I couldnt remember if i'd taken my basal insulin.  It left me in a panic as I really couldn't remember and was unsure what to do.</t>
  </si>
  <si>
    <t>I kept testing every hour until i realised I hadn't taken it then took an adjustment based on the time of day I needed to inject so it wouldn't run over to the next day.</t>
  </si>
  <si>
    <t>The libre has given me more freedom to exercise as I don't have to stop to test my BG levels, I can see if i'm rising or falling so allows me to take action before either happens, I use less strips unless driving too.</t>
  </si>
  <si>
    <t>BG reading is 12.9mmol/l I ate a rice cake about 30 minutes ago so expect this to be a spike from eating that but meter is still asking me to take a correction of 2 units of insulin for this, so this makes me feel frustrated that by eating 6g of carb I still have to correct, but as it's morning and I am sat at my desk and insulin resistance is higher for both these reasons it is annoying and would make me think that I really shouldn't eat any carbs in the morning at work.  Pain..</t>
  </si>
  <si>
    <t>I would eat low carb if I have a high reading but as i'm at work I only have soup for lunch which is 18g of carb so have to eat that, I know as i'm high it's not good as I would prefer to be in range before eating, but as i am hungry I need to eat, this is where I really get frustrated with T1, I would therefore take an extra 20% dose on insulin to bring me down, as when running above 12 I also become more insulin resistant.</t>
  </si>
  <si>
    <t>P200</t>
  </si>
  <si>
    <t>blood glucose meter</t>
  </si>
  <si>
    <t>Knowing what type of food I am going to eat,I would adjust to a dose for which is correct</t>
  </si>
  <si>
    <t>This AM;a 15.7 reading so I dosed 25 units and hope that is enough as I am not aware of low's or hi's</t>
  </si>
  <si>
    <t>dialed a large dose to try and get the reading down to a "normal" reading</t>
  </si>
  <si>
    <t>I do not know why I am having HI readings as I go to bed with a reading of 5.5 and I have a tea and a thin slice of bread and the to bed</t>
  </si>
  <si>
    <t>Again in the morning dosed a larger amount of insulin than I would normally do</t>
  </si>
  <si>
    <t>I have travelled for some holidays and the heat had no effect</t>
  </si>
  <si>
    <t>no action taken</t>
  </si>
  <si>
    <t>Yes,when first diagnosed (1961) the way to check glucose levels was by testing urine in a test tube and "clinitest tablets" put in and the reacon compared with a colour chart which was difficult and the test stripes came and testing the acyual blood. How I would like a CGM</t>
  </si>
  <si>
    <t>wae on a trial and the glucose was very easy to see what it was without pricking my fingers</t>
  </si>
  <si>
    <t>I would eat a smaller meal and take extra insulin and the test 2 hours later</t>
  </si>
  <si>
    <t>P201</t>
  </si>
  <si>
    <t xml:space="preserve">Blood glucose meter (Abbott Freestyle Libre Reader, Sensor, and app), mySugr app, insulin pens (for Humalog and Lantus) </t>
  </si>
  <si>
    <t>How much carb in meal I am about to eat, if I will be exercising or have exercises that day, if I will be or am drinking alcohol, whether I am in a meeting and need to avoid going hypo, if I'm travelling (flying, specifically), whether I;m stressed, time of day (more bolus required in morning, for example)</t>
  </si>
  <si>
    <t>Usually drinking too much alcohol at a party or just out with friends - it makes my BG very high at the time, but then extremely low the next morning. I never compensate the highs with extra insulin, as I know I will be low the next day. I always understand why this happens. But I enjoy being out and joining in, and don't change my actions, even though I know the consequences</t>
  </si>
  <si>
    <t>Again, I just 'ride it out'. Joining in and being 'normal' is more important to me</t>
  </si>
  <si>
    <t>12.7. I'm really annoyed and frustrated by this. I have only had 20g of carbohydrates this morning at breakfast, which I bolused for, and had to give myself another bolus correction mid morning as well, as the BG was high again, and now it still has not come down. It feels like the insulin is just not working. I'm scared to bolus again, in case the insulin suddenly decides to kick in. It is incredibly frustrating how inconsistent and unreliable insulin is. It makes very hard to decide how to bolus, as so many factors contribute to resistance/sensitivity, it makes it almost impossible to  to know what to do. Now I just have to wait and see what happens in the next hour</t>
  </si>
  <si>
    <t>I out the value into mySugr app, enter carbs, and use the bolus calculator to see how much insulin to take. I know I am just working today, so not moving too much and am likely to be stressed, so will add another unit to the bolus calculated</t>
  </si>
  <si>
    <t>P202</t>
  </si>
  <si>
    <t>Insulin Pens (Lilly for bolus insulin and Lantus Solostar Prefilled for basal); 
Accu-Chek Mobile meter</t>
  </si>
  <si>
    <t>How many carbs will I eat?; calculate the insulin on a ratio basis 2.5 units to 10 grams of carbs UNLESS there is any pattern of blood glucose levels that might suggest a a need to change that ratio</t>
  </si>
  <si>
    <t xml:space="preserve">only ever had 1 dangerously low level in 58 years and that happened in 1962, three years after my diagnosis and at lunchtime on my first ever day at work after leaving school.  The consultant put it down to a completely different change in my daily routine and a later than normal lunch.  I cannot remember anything about it apart from my colleagues feeding me with a jam sandwich as I 'came to'  </t>
  </si>
  <si>
    <t>I didn't - work colleagues thankfully helped me</t>
  </si>
  <si>
    <t>It happens from time to time if I eat out at a restaurant when I have to guess/estimate the carb content of the meal (I never eat desserts or sweet things apart from fruit).  Often involves eating Chinese or Indian food.  In an ideal world, restaurants would publish carb/fat/calorie etc information on their dishes</t>
  </si>
  <si>
    <t>Finding out that blood sugar levels are high, I take an adjusting dose of bolus insulin</t>
  </si>
  <si>
    <t>When I was admitted to a general hospital (cardiac care unit) after a heart attack in 2003, I was put on an insulin drip but continued to test my own blood sugar levels at regular intervals.  Within 24 hours, the readings were sky high.  I told the nurse that they needed to increase the insulin drip.  Within another 24 hours, the readings were off the scale on my meter.  Again, I told the nurse that my insulin needed to be increased.  She stated that only a doctor could authorise a change.  On day three, my wife could smell acetone on my breath.  She saw the ward Sister who again stated that they were waiting for a doctor!  After several hours - and NO doctor - I pushed the emergency buzzer and told the nurse, then the sister that I wanted the drip removed as I was discharging myself.  My diabetes, well controlled, on admission, was now extremely out of control.  I threatened to pull out the drip from my vein unless they sent a doctor immediately.  A doctor arrived within minutes.  I was appalled at the treatment, especially as  was in a cardiac care unit and should hot have endured  such stress</t>
  </si>
  <si>
    <t>Completely different.  In 1959 there were no meters.  Control was exercised by urine tests - a mix of 10 drops of water in a test tube, 5 drops of urine and a tablet.  The concoction fizzed and turned colour (blue for nil sugar through to orange for 2% sugar).  There were no insulin pens.  Syringes were glass, needles were quite long and everything had to be boiled then sterilised in order to keep them clean.  Carb counting was the same as today, although the range of food products on the market was nothing as vast as today.  Food items were fresh, in season and quite basic by comparison.  Visits to consultants consisted of very basic tests (again,   based on urine samples) as HBA1C and other modern-day tests had not been invented</t>
  </si>
  <si>
    <t>not applicable</t>
  </si>
  <si>
    <t xml:space="preserve">7.2 at 22.10.  It was 6.8 at 19.20 just before my evening meal.  Only thing comes to mind - an acceptable level of control.  Factors: I had 40 g of carb and 10 units of insulin at my evening meal so that ratio is in order </t>
  </si>
  <si>
    <t>as above: the number of carbs that I will eat and the ratio 2.5 units insulin to 10g carbs</t>
  </si>
  <si>
    <t>P203</t>
  </si>
  <si>
    <t>Animas Vibe CSII pump, Freestyle Libre glucose sensor, BG Star glucose meter</t>
  </si>
  <si>
    <t>How much carbohydrate and whether it is slow release or fast release carbs (simple or complex), whether my bg is heading down or static pre-meal, whether I am going to be very active post meal.</t>
  </si>
  <si>
    <t>15g carb 'fixes' (orange juice/haribos) with regular bg rechecks and eventually as stated above I turned my pump basal rates down with a temp basal of -40%</t>
  </si>
  <si>
    <t>Just last night we had a chinese takeaway - I always struggle working out the carbs in chinese food and ended up running high this morning - woke with a BG of 9.7mmols which I have since corrected.  Chinese food always makes my BG peak much later than I think it will so although I went to bed with an 8.4 expecting that to still come down a little it obviously was on its way up.</t>
  </si>
  <si>
    <t>Correction bolus on waking - in hindsight I should have done a middle of the night check but I didn't.</t>
  </si>
  <si>
    <t>On holidays I often have multiple hypos over the first few days and this can be quite disruptive and annoying.  I had thought it was related to the hotter climate but recently went to Sherwood Forest for a week and the same thing happened so am assuming it is cause by a huge reduction in stress and that makes me need less insulin.</t>
  </si>
  <si>
    <t>I was diagnosed at 28 yrs when living in Hong Kong - QDS insulin then.  I found it much harder to control my sugars.  Interestingly I was in the Adventist hospital and a lot of the dietary advice turned out to be based on the seventh day adventist religion - so they told me I could not have diet coke!  I was working as a nurse in a diabetes clinic at the time.  If I had not had previous knowledge about the condition I would have struggled as the education was non-existing really.
It is all a lot easier now - especially with the freestyle libre glucose testing system.  Keeping an eye on my levels seems much less of a burden.</t>
  </si>
  <si>
    <t xml:space="preserve">I feel it has revolutionised my life.  I am checking my levels much more frequently and reacting to the levels in a much more proactive way.  I have been using the libre for 10 months now and continue to monitor regularly.  I had to go back to just fingerpricks for a couple of weeks recently as I could not afford to order a sensor for a little while and although I did test more regularly than pre Libre it was much less than with the libre.  I am aware that the DVLA say Bg must be tested pre driving with a finger prick but in reality I don't do this.  Previously if I was driving and became concerned about my levels I would have to find somewhere to pull over check everything and then continue my journey.  Now I keep my reader beside me and can check easily whilst driving and then know whether I need to pull over or continue my journey.  Likewise the other day I checked my sugar levels going up the escalator in John Lewis!  </t>
  </si>
  <si>
    <t>7.1 - I am relieved it has come down from this mornings reading (now 11:46) but the little arrow on my libre says it is still on its way down so I will recheck in half an hour to make sure I have not overcorrected and am heading for a hypo!  I am wondering if I did overcorrect.</t>
  </si>
  <si>
    <t>How much carbohydrate and whether it is slow release or fast release carbs (simple or complex), as my bg is heading down pre-meal, I would reduce my bolus a little bit or wait until after the meal to give it.</t>
  </si>
  <si>
    <t>P204</t>
  </si>
  <si>
    <t>I have gastroperises so I would need to check what sort of food that I am eating and how long it will take to digest.  It also depends on what time of the day it is, breakfast and lunch I need the insulin quicker than at tea time.  At tea time I always use a slow release bolus.  I would also consider what my sugar levels are.</t>
  </si>
  <si>
    <t>This can happen quite regular with me because of the gastroperises.  Also at the time of the month, my sugars do very un-expectant things.</t>
  </si>
  <si>
    <t>If my sugars are running high I would increase my basal and also give a bolus.  If they are low I aim for the coke.</t>
  </si>
  <si>
    <t>I think this can be a bit easier with a pump, as you get use to eating the same things, you kind of know how much insulin a piece of cake or a slice of pizza requires.  If they go high I would just amend accordingly.</t>
  </si>
  <si>
    <t>More insulin.</t>
  </si>
  <si>
    <t>in a recent holiday to Ibiza I forgot to change the time settings on my pump and for a few days my sugars were really up and down.  I wasn't eating anything different, once I realised what I have done it made a real difference, considering it was only 1 hour time difference, but I think as I started the day with higher sugars it then messed it up for the rest of the day.</t>
  </si>
  <si>
    <t>Changed the time settings.</t>
  </si>
  <si>
    <t>Oh god yes.  When I was diagnosed in 1979 in the back fields of Ireland, you were left to your own devices.  There was no training on what to do in any emergencies, or what even to do with high sugars.  I seen a doctor once a year.  I totally believe now that if I was given property education and training and an understanding of what diabetes is, I wouldn't have gstroperises now</t>
  </si>
  <si>
    <t>I love my freestyle libre.  I can scan as many times a day and it give me fantastic control.  Only downside is the cost and the libre falling out of your arm.  I think that Abbots need to make the sticker area on the libre bigger.</t>
  </si>
  <si>
    <t>12.2 - Just had a chicken wrap for lunch.</t>
  </si>
  <si>
    <t>This is the beauty of a pump, as long as I know my carb content, it does the rest.</t>
  </si>
  <si>
    <t>P205</t>
  </si>
  <si>
    <t>Bg meter precision neo, levemir pen, humalog pen, fit bit,  my sugar app and my fitness pal app</t>
  </si>
  <si>
    <t>If normal b4 meal, 1 unit per 15 carbs</t>
  </si>
  <si>
    <t>Have had too bad of an extreme yet, still a newbie under 1 yr dx</t>
  </si>
  <si>
    <t>After pizza, now matter how i bolus it never seems right</t>
  </si>
  <si>
    <t>When I go high,  i just correct. 1 unit for every 50 over target range</t>
  </si>
  <si>
    <t xml:space="preserve">I had an argument with a person that was parked by my home (private rd) and performing lude acts in the car and it was the 2nd time ive seen this car there and i confronted them with a baseball bat.  I was shaking when I came inside and tested my bg, it was 277 from the stress of the situation I think.  </t>
  </si>
  <si>
    <t>I corrected with 3 units</t>
  </si>
  <si>
    <t>N/Aa</t>
  </si>
  <si>
    <t>137..almost in range..ate 2 hours ago low low carbs, no bolus</t>
  </si>
  <si>
    <t>I would only dose for the carbs I was about to eat.  1 unit for every 15 carbs</t>
  </si>
  <si>
    <t>P206</t>
  </si>
  <si>
    <t>insulin pens(novorapid and lantus) and blood glucose meters (freestyle insulinx)</t>
  </si>
  <si>
    <t>How many carbs I am eating for my meal</t>
  </si>
  <si>
    <t>I woke up in the middle of the night with low blood sugar and I felt very tired and disorientated, confused and sweating</t>
  </si>
  <si>
    <t>I had a small carton of orange juice</t>
  </si>
  <si>
    <t>Over calculation carbs at a restaurant so my blood went low, I knew after I'd eaten I had no eaten as much as I'd thought I was going to and knew I had taken too much insulin for the meal.</t>
  </si>
  <si>
    <t>8.2 (just after lunch)</t>
  </si>
  <si>
    <t>how many carbs I am going to be intaking and working out on a 1:1 ratio of carbs per 10g per 1 unit of insulin</t>
  </si>
  <si>
    <t>habitual</t>
  </si>
  <si>
    <t>discuss</t>
  </si>
  <si>
    <t>not relevant</t>
  </si>
  <si>
    <t>When my glucose is low, I use glucose tablets and meters my glucose again, eat a carb and meter my glucose again. If my glucose is low repeat the progress.
When my glucose is high I applied insulin and meter my glucose 2 hours later.</t>
  </si>
  <si>
    <t>see last</t>
  </si>
  <si>
    <t>sum</t>
  </si>
  <si>
    <t>FCR</t>
  </si>
  <si>
    <t>Sensemaking</t>
  </si>
  <si>
    <t xml:space="preserve">Soon after starting a new exercise routine my sugar dropped to 46. It has happened before so i simply corrected the situation with sime juice. </t>
  </si>
  <si>
    <t>to be coded</t>
  </si>
  <si>
    <t>xxx</t>
  </si>
  <si>
    <t xml:space="preserve">75NAI took a correction dose approx 1 hour ago. </t>
  </si>
  <si>
    <t>11. Change in diabetes maNAgement since diagnosis</t>
  </si>
  <si>
    <t>14. MaNAgement process for meal w/ current BG</t>
  </si>
  <si>
    <t xml:space="preserve">4.  Which specific devices do you currently use in your daily or near daily diabetes maNAgement? (i.e insulin pumps, Blood Glucose meters, insulin pens, fitness trackers, smartphone apps, etc.) Please include model NAmes and numbers if you know them such as Dexcom G5, Abbott Libre, Contour Next,  or Medtronic 530G. </t>
  </si>
  <si>
    <t>8b. In the last example please describe how you maNAged the situation.</t>
  </si>
  <si>
    <t>9b. In the last example  please describe how you maNAged the situation.</t>
  </si>
  <si>
    <t>10b.In the last example  please describe how you maNAged the situation.</t>
  </si>
  <si>
    <t>11. Is your diabetes maNAgement process different now in comparison to when you first became diabetic? If so, please explain in which ways.</t>
  </si>
  <si>
    <t>12. If you use a CGM or Freestyle Libre, in which ways has it changed your diabetes maNAgement process as opposed to using strips? Please be as specific as possible.</t>
  </si>
  <si>
    <t xml:space="preserve">Blood glucose meter(accucheck NAno) insulin pens(humalog lispro), phone apps(onedrop) insulin syiringes (bd ultrafine) regular basal insulin (lantus) </t>
  </si>
  <si>
    <t xml:space="preserve">One day, I was at a birthday party, and I really like sNAcks, so I ate sNAcks as if there's no tomorrow and I didn't put more insulin to cover all the carbs I ate and was like 500mg/dL </t>
  </si>
  <si>
    <t>Yes, now I am currently more careful about maNAging diabetes</t>
  </si>
  <si>
    <t>carbs and protein in planned meal, how much over 100 my BG currently is, whether or not I plan to have a sNAck 2-3 hours after bolus without needing another injection, how much exercise I've had in past 4-6 hours and how much exercise I plan to have in next 4-6 hours.</t>
  </si>
  <si>
    <t>133. I just took 10 units of insulin 50 minutes ago, then ate the first phase of my breakfast about half an hour ago. I'm pleased that eating the higher protein and higher fat portion of the meal first has kept my BG at a good level, rising only 33 points from my pre-meal level. A 33 point rise this early seems like a lot for what I've eaten so far, but I have to keep in mind that at this time of day, my BG rises about 10 points per hour even without food, so between 2 and 3 units of my dose just covers the "dawn phenomenon" that will have taken place by the end of the insulin action around 11 AM.  I also plan to have fruit and an ounce of nuts on that insulin dose, but fruit sends my BG up so fast that I'll wait about one more hour before I eat that. By then the insulin action will be close to its peak. Maybe I'll take my 15 minute walk in the house, including 11 to 12 trips up and down the stairs, to speed the insulin action up a bit. Then I can have the nuts about an hour later. 
Note that I have postprandial hypotension, which causes my blood pressure to fall, sometimes 20-40 points after I eat. Eating small amounts frequently keeps the drops from becoming so large that they cause symptoms. By dosing for several of these small amounts of food at one time, it keeps me from concerns about stacking, but I must remember to eat the next phase of my meal or sNAck on time or I'll go hypoglycemic.</t>
  </si>
  <si>
    <t>I would consider an out-of-range pattern of highs or lows in recent days following the meal I'm dosing for. My exercise intensity or absence that day relative my usual exercise practice.I also consider the number of carbs in the meal, the quality of those carbs (whether persoNAlly quicker or more moderate history of metabolic action).</t>
  </si>
  <si>
    <t>Big shock with resulting high stress and hormoNAl surge. BG sky-rocketed. Did not at first understand the link until someone suggested it.</t>
  </si>
  <si>
    <t>127.  I had a sNAck a bit ago and boluses for it. BG went up and is now on its way down.</t>
  </si>
  <si>
    <t>Most common is high blood sugar and no change after several corrections, or it continues to rise. I then correct with syringe or afrezza, and change pump reservoir and infusion set. I don't spend too much time on why, just focus on getting BG down asap.   Most times the situation improves. If it doesn't, I make sure someone else is aware or with me, as more insulin is used to treat high.  FortuNAtely this has only happened twice in my 50 years.</t>
  </si>
  <si>
    <t xml:space="preserve">The diagnosis was a shock to me. I was admitted to hospital in a diabetic ketoacidotic coma. I had no idea I was a diabetic. Initially the hospitalist put me on a 1800 calorie ADA diet with a total daily carbohydrate load of 210 grams. I was taking 30 units of Novolog per day and 35 units of Lantus. I was given prescriptions for insulin and a meter and told to make an appointment to "see someone" in a few weeks.  I read several books on diabetes maNAgement and decided to go on a Low Carbohydrate, High fiber, High protein diet. I have decreased my total insulin requirements to 19 units of Novolog and 25 Units of Levemir. My control is much better doing this. My doctor is not "on board" with my Low Carb diet. </t>
  </si>
  <si>
    <t>106. Was both lower and higher a short while ago. Change due to a sNAck and a correction dose.</t>
  </si>
  <si>
    <t>Even at 25, I was able to walk downstairs, find a can of Coke, pop it open, and drink it. I also woke up my husband, who had been NApping, and asked him to stay awake with me, just in case.</t>
  </si>
  <si>
    <t>The other night I ate part of my husband's dessert at a restaurant and of course went high. At the time I ate it, I ratioNAlized that it was only a bit and wouldn't do much harm. Only a momentary splurge.</t>
  </si>
  <si>
    <t xml:space="preserve">Gave short acting insulin instead of basal. I was alone in a strange town and this happened at 11:00pm. The next five hours I had to stay awake, test every 15 minutes and dose with 15g portions of pure carbohydrate as needed to stay within a good range. I had the desk call me at 2:00am with instructions to check on me if no answer.  NAsty mistake.  </t>
  </si>
  <si>
    <t>I have occasioNAlly entered all the data into my pump and forgot the last step..to bolus</t>
  </si>
  <si>
    <t>I stopped the CGM.  I became obsessive about it.  It was disrupting our sleep and lives in very negative ways.  After the 530g sensor, I gave up.  INAccurate, a bad product.</t>
  </si>
  <si>
    <t xml:space="preserve">I learned the hard way as a teeNAger the effects alcohol can have on your blood sugar. I took my normal bolus the next morning with breakfast and went back to sleep. Next thing I remember is waking up very confused, with a very painful mouth and body muscles a d paramedics in my bedroom asking me simple questions I couldn't answer. Taken to a and e. This has happened me on 3 occasions. </t>
  </si>
  <si>
    <t xml:space="preserve">I had just landed at Schiphol in the Netherlands. I didn't know the airport and I was major low bg. I went to the first ticket counter I could find and asked for help finding a sugary something to eat/drink.  They had a staff person walk with me to the sNAck shop.  That's when I learned about disconnecting for take of and landing.
</t>
  </si>
  <si>
    <t>At first it was N and R insulins - big change from that.  The next big change was fiNAlly going with the insulin pump - major benefit there too.  The CGM is the third change. I still do 10-15 fingersticks a day, but then my labs are all in the normal  (non-diabetic) range.</t>
  </si>
  <si>
    <t>I went skiing recently. This is always challenging because the insulin works inefficiently until I start skiing, then it works extremely efficiently. Morning BG was normal I took a regular dose of Humalog with breakfast and drove 2 hours to the hill. I had a sNAck at the hill before starting to ski. Then I checked BG each time I finished a run. It was a little bit high between 8 and 10. I did not bolus. I went for lunch and it was 14. I then had to bolus and eat. Guessing the dosage on a ski day is very hard. I guessed well. My BG stayed in the 5-8 range for the afternoon</t>
  </si>
  <si>
    <t>Keep checking BG and then try to guess a good bolus. I can use 25% of my normal insulin dose when I am doing a strong physical activity for the entire day. It is hard to know the right amount. If BG is high I take a bit more Humalog. If it is  low I sNAck. That is how my life works.</t>
  </si>
  <si>
    <t>For the first 20 years of diabetes I rarely checked my sugar levels. When I was a child there was Tes Tape (testing sugar in urine). BG testing became available in my 20s but I could not afford the strips. My A1C levels were stable and between 6 and 7.5 prior to 2000. Over the last 20 years it has become much more challenging to maintain stable blood sugars. They are very unpredictable. I started using Dexcom in 2014. It works well but I can't afford it. I now use Freestyle. It works well and is more affordable so I will continue using it if I can pay for it. My A1C levels are closer to 7 now but that is good enough for me. I don't like keeping it lower than that because of the risk of hypoglycemic uNAwareness.</t>
  </si>
  <si>
    <t xml:space="preserve">I check my BG more often since the sensor is always working. If the sensor reading seems incorrect I double check with test strips. I may do this once or twice per week. 
The most important information from Libre or Dexcom is the trending arrow. This helps me understand if my BG is stable or rising or falling. I could never capture that information using test strips. Trending allows me to plan ahead. A test strip captures a moment in time but I have no clue whether I am rising or falling or stable.
I trust the trending ability of the sensors and use this to help me determine if I should sNAck or make a small insulin correction. </t>
  </si>
  <si>
    <t>4.7 and stable. This is good. It is a tiny bit lower than I like but I am not concerned. My ideal range is 5-6. My dinner time bolus was a good amount. It has been several hours since dinner and I will go to bed soon. I will check again before bed. If my BG is similar I will take 6 Lantus. If it rises I will take 6.5 Lantus. If it decreases I will have a small sNAck. When I go to bed I take my Libre reader and my Humalog. They stay next to my pillow. During the night I will check again when I wake up. I may take a small dose of Humalog BG is getting high. I have Dex4 tablets on my nightstand if BG drops</t>
  </si>
  <si>
    <t>Medtronic 630G; Enlite CGM; Contour NextLink BG meter; occasioNAlly Freestyle Libre with Glimp app instead of reader</t>
  </si>
  <si>
    <t xml:space="preserve">First, my thought process would be different as it actually really depends whether I am considering a surprising low or a surprising high. Second, such surprising values happen to me very rarely nowadays. I usually have a good sense of what the reason is. But nevertheless, I will discuss a real situation when I experienced a series of unexpected highs (over 200) for almost a whole day, which wouldn't budge even with correction boluses. I was on vacation, although I don't remember eating anything particularly unusual that could have caused the first high I noticed. I didn't think that much of it, beyond giving myself a correction. But when two hours later I was still over 200, despite the extra insulin, I felt frustrated. Basically I spent the majority of the day in my hotel room, measuring and bolusing every couple of hours. I had planned to go to the hotel pool that day, but this didn't happen. In the end, I believe I increased my basal and things fiNAlly straightened out by dinner time. </t>
  </si>
  <si>
    <t>I lowered my basal starting an hour before I was going to be on the slopes. I knew I'd be skiing for 4 hours (the length of the pass I bought), so I set the lower basal to last for 5 hours altogether. I also brought sandwiches (it was going to be dinner time while I was there) and a baNANA. I wore my pump and carried my meter in an inside pocket of my ski-jacket so that they didn't start malfunctioning due to the low temperature and stopped to test every hour. When it was time to have my sandwich, at the midpoint of the period, I gave myself a 70% or so smaller bolus than I normally would for the carb alone (if I wasn't working out). I think this worked decently well overall and is basically my current practice when I go skiing -- weekly in the winter months.</t>
  </si>
  <si>
    <t>We were on vacation and had walked down the beach (much further than I thought) and I hadn't eaten in 6 or more hours and had nothing with me to handle a low. I went dangerously low, I almost collapsed onto the ground and had to sit down and was out of it and uNAble to answer questions. We had no cell phone to call for help and there was no one on the beach.</t>
  </si>
  <si>
    <t>Unexpected highs from exercise = adreNAline.</t>
  </si>
  <si>
    <t xml:space="preserve">When I was first diagnosed I was 4 and my parents had different insulin and maNAgeable ways. Due to lack of the insulin the medical changed my insulin and kept changing.  And my way of life changed as everyone else's. It's life being a child then growing into a grown up with life changes. </t>
  </si>
  <si>
    <t>Medtronic minimed paradigm 754 insulin pump, Medtronic CGM and enlite sensors, Carelink persoNAl, CalorieKing mobile app, Abbott optium exceed BG and ketone metre.</t>
  </si>
  <si>
    <t>I went to bed after an ordiNAry day, an ordiNAry dinner (45g cho, 30g fat, 40g protein), otherwise well, no prior exercise and a steady BG of 6.8mmol/L at 10:30pm. At 1am, I awoke with my CGM alarm sounding and a BG of 2.1. I corrected with 30g Cho (15g from jelly beans, 15g from meusli bar) which should have corrected me to 10.1 (15g = 4mmol rise for me) but I awoke at 4am with a BG of 19.1. I suspect this is due to a combiNAtion of my normal dawn phenomenon and the adreNAl/cortisol response to the earlier hypo. Frustratingly - it's hard to prevent the yo-yo effect once you go low and sometimes I'll bounce like this for a couple of days afterwards.</t>
  </si>
  <si>
    <t>I would enter my BG and carb count into the bolus wizard on my pump which will suggest a bolus amount. I will still calculate it in my head and think critically about the pump's suggestion vs my plans for the next few hours and what other exterNAl factors might impact my BG before I accept or adjust the bolus suggestion.</t>
  </si>
  <si>
    <t xml:space="preserve">My life isn't terribly regular at all, so I'm constantly finding new and bizarre situations to mess with my control.  Oh, I know!  
I train in aikido, and generally do 90-150 mins training on Saturday mornings.  This is tricky enough, but maNAgeable by using Lantus plus a pump.  
I was asked to stay on an extra hour, and had no idea what would happen.
I got fairly low, and was also dehydrated and exhausted. </t>
  </si>
  <si>
    <t>In so many ways!  In 1978 I was 5yo, on once a day Monotard, and a portion diet.  I had 40gm, 15, 40, 15, 40, 15.  No BSL testing, I used Clinitest tablets and a test tube, then later KetoDiastix.
I hated my first glucose meter, the "beige brick", or Ames Glucometer.  I hated fingerpicking, and still do.
As a little kid, there was very little to adjust on a day to day basis.  Nowadays, I have a million thoughts in my head whenever I eat, bolus or respond to my Libre.
I use an "untethered" pump regime, with Lantus covering 75% of my basal rate, which allows for decent off pump time.
Although I dislike the constant alarms associated with Medtronic CGMS, I adore my Libre, and the ease with which I can observe trends in my BSL.  
It is the perfect tool for me, because the information is there, but not in my face, NAgging and beeping.</t>
  </si>
  <si>
    <t>Errors in bolus dosing are uNAvoidable.  I always watch my CGM to try to head off low BG post meal (e.g. due to overestimate of carb count or unexpectedly low GI of carbs).  Rising BGs are likely due to underestimate of carbs or low GI carbs.  Low BGs due to exercise are also routine.</t>
  </si>
  <si>
    <t>Novel and unusual circumstances are inevitable.  I have learned that maNAgement is much more unpredictable than advertised on the tin.  A pump plus CGM gives you the tools to maNAge almost any situation.  I am now MUCH more aggressive in suspending my basal rate for one hour to deal with hypos.  I am also more proactive in correcting soon, little and often.
e.g. yesterday, cutting wood in garden.  Hadn't put on a TB - low alarm</t>
  </si>
  <si>
    <t>9.8 dropping slowly, Pump shows 1.05 units IOB.  A little above target after breakfast (always a bit tricky).  Based on correction factor, expected fiNAl BG from IOB is 7.7.  Planning coffee break in 15 mins.  Will bolus for cappuccino and add correction to bring down to target of 5.5.</t>
  </si>
  <si>
    <t xml:space="preserve">I was not able to maNAge the situation in an adequate way despite knowing the procedure.  CGM is a basic tool for all of us and glucose monitoring frequency must be adapted. </t>
  </si>
  <si>
    <t xml:space="preserve">When eating out it is sometimes complex as we do not have the complete nutritioNAl information. I saw the cgms tendencies rising and had to adjust immediately. </t>
  </si>
  <si>
    <t xml:space="preserve">definitely, i was diagnosed 32 years ago and technology has been a life changer. Nowadays I have tools to maNAge my diabetes in better ways. </t>
  </si>
  <si>
    <t>Estimated carbs in meal, hunger level and food cravings (which influence extra helpings, dessert, later sNAcking), prior exercise, planned exercise, possible exercise, current glucose trend, insulin on board, planned activities and how much time/attention I can devote to diabetes over the next 4 hours, unusual patterns over the last couple of days and earlier in the day.</t>
  </si>
  <si>
    <t>This is actually a very common situation. For no reason at all, my basal rates and/or carb ratios suddenly become iNAppropriate and I need to adjust them. First I try to find a reason (e.g. failed pump site, mis-estimation of carbs, sickness) and if I cannot find one I assume it is just one of those random changes.</t>
  </si>
  <si>
    <t>how many carbs (and what kind of carbs); how much protein/fat; insulin on board; when did I last exercise/am I going to exercise after; where am I in my hormoNAl cycle; did I remember to take various Rx today that impact insulin resistance; what time of day is it; how is my stress level; do I have a trend arrow on the CGM going in any direction; when do I expect to actually start eating</t>
  </si>
  <si>
    <t>for the extended low = I drank 15 CHO of apple juice every 15-20 minutes for an hour, then I started eating crap. Ice cream, chips, things with carbs and fat, hoping that something would stick and then hang on for a while. I tried lowering my basal for a few hours, then ended up just taking my pump off because I'd had it. I put it back on when my BG fiNAlly started rising, and of course then I had to ride the glucoaster and bolus/increase basal for another several hours but I didn't care, b/c at least I wasn't low any more.</t>
  </si>
  <si>
    <t>I flew from West Coast to East Coast and arrived to hotel late at night. I had apple juice, protein bars, and glucose tabs with me. After checking in my BG started tanking. I treated w/a juice box (15 carbs) and waited. It stayed low. For the next 5-6 hours. I couldn't go to sleep, I had a Dexcom but it was before they had the Share function, and I was by myself. I kept ingesting carbs until I didn't have any more, and was still low. I turned my pump off and stayed awake. My thought process was "what the hell is happening," "why aren't the carbs working," and "how am I ever going to give that presentation in the morning." Also: "keep my phone next to me so I can call 911 if needed (I didn't need to)." I fiNAlly was up to about 120, so I got a couple hours of sleep. When I woke up, I was high and had to fight that and suck down ice water as I presented at a conference to a few hundred people.</t>
  </si>
  <si>
    <t>See above. I guess my thought process and how I maNAge the situation flow together in my head.</t>
  </si>
  <si>
    <t>It makes me much more aware on a moment-by-moment basis about my BG and my diabetes. In some ways it's not great, b/c I think it puts a lot MORE diabetes focus in my already-full brain. But mainly it's wonderful, b/c it's an ongoing sNApshot at any point in time along with potential trend info about where my BG is going and where it's been. Data aNAlysis is also so much richer and more helpful than BG points.</t>
  </si>
  <si>
    <t>98 mg/dl. See my previous answer to #7 - a ton of factors did contribute to this reading. I'm thinking about them all. the. time. And then there are the feelings attached to the numbers - something I'm always trying to reduce/deal with in a reasoNAble fashion, when often my reactions to BG numbers don't feel reasoNAble.</t>
  </si>
  <si>
    <t>Again, see #7. To decide on an insulin dose, start with current BG. Then add # of carbs about to consume; amount of activity I have had recently or will have after eating; type of activity; type of carbs, # of protein and fat; whether I took Rx today that impacts insulin sensitivity /resistance; hormoNAl cycle; illness/sickness; stress level; sleep the night before; ...</t>
  </si>
  <si>
    <t>I used the cgm with my Medtronics pump, before 2015, but it constantly gave false alarms and cost a Lot of money. They said it was iNAccurate because I am too slim. It was not accurate, expensive, and Very painful!
I am waiting for Freestyle Libre to come to the USA. Or I may try the Dexcom.</t>
  </si>
  <si>
    <t>Carb count, protein count, fat count (I use a weight loss app that can count these things for me when I input my food description), directioNAl arrow of Dexcom read out, planned activities for next few hours, how my body has been responding to insulin and food lately.</t>
  </si>
  <si>
    <t xml:space="preserve">Kept bolusing for awhile, fiNAlly called Insulet. For lows, my "go to" is a prune--5 carbs, usually raises me 20 points. </t>
  </si>
  <si>
    <t>The most unusual so far was the unexpected highs earlier this month when I stayed high in spite of correcting during the night, eating little during the day and taking a long (5 miles) walk. I kept correcting and fiNAlly came to the conclusion it had to be the pump and that maybe I wasn't receiving my basal dose or my complete bolused. After I called customer service, changed out my pump (actually had it happen twice more) and situation corrected.</t>
  </si>
  <si>
    <t>Yes, I've realized I'm the best person to maNAge my diabetes. Have to continue to experiment and then realize that each day is different. I still see endo regularly but he pretty much agrees with my approach. I'm very proactive about it.</t>
  </si>
  <si>
    <t>I think the party had this pink lemoNAde-type drink that I used to stop the low.  I also did a temp basal and ate some raisins.</t>
  </si>
  <si>
    <t>I did a bolus injection to cover the additioNAl carbs.</t>
  </si>
  <si>
    <t>One Mother's Day a few years ago, I got up and iNAdvertently injected 8u of Apidra (fast acting, for meals) and then 17u of Lantus (long term), except I somehow injected Apidra TWICE.  That's 25 units of fast acting insulin, so triple my normal amount!  I knew I was in for an ugly day.  I had to eat and eat and eat.  I go so sick of eating and drinking orange juice, but there was simply no other way out.</t>
  </si>
  <si>
    <t xml:space="preserve">I had a cortisone shot in my shoulder which brings my glucose sky high for 3 full days. the first time I had to supplement my pump with manual shots over the 3 day period. This time I have increased my temp bolus by 100% and my BS are around 250-300 when they were well over 400 for the 3 days last time I had a shot. I have shots every 3 months and am a former professioNAl athlete so i am hoping this new pump will make it easier for control. Although I do like the new 630G, it is very labor intensive and requires a lot of prodding. I swim and experience lows after I swim. I have tried to spread my pre swim meal and drinks over a point of time and have fiNAlly gotten a regiment that makes it so I don't go sky high then crash 3 hours later. I does take a bit of work and I can do the same thing exactly as I had the day before and get totally different results. </t>
  </si>
  <si>
    <t>I take my BS frequently and supply results to my pump. I also have an old Medtronic 530 that I would like to doNAte to some research facility. It is out of warranty but still works well.</t>
  </si>
  <si>
    <t xml:space="preserve">I cant travel without my bgs being high. It usually takes me 24 hours or more to get it back to normal. I took a trip to Oklahoma last february, and I couldnt get my bgs down. I was high the entire time. And not just a normal high, it was a very uncomfortable high. 350+. I had to constantly watch it. And I was drinking water like crazy. I fiNAlly moved my insulin pump site to my stomach, because that always helps. I kept wondering if maybe it's the altitude change. </t>
  </si>
  <si>
    <t xml:space="preserve">No. That is too persoNAl. </t>
  </si>
  <si>
    <t>Yes, when I first become diabetic I was relying on help from doctors and diabetes educators. This is Today, I can confidently say that the only way to maNAge diabetes is “Diabetes Self-MaNAgement”. Help from current medical system is almost non-existent or it is insignificant. Self-education is the key to diabetes maNAgement. Best advice comes from other diabetics and their experience. Biggest difference now is that I make all of the decisions.</t>
  </si>
  <si>
    <t xml:space="preserve">I told my husband how weird I felt and he took over. I was very fortuNAte to have him there. </t>
  </si>
  <si>
    <t>I took small doses of insulin until it fiNAlly fell back into a normal range. It took much more time (and insulin) than I'd expected.</t>
  </si>
  <si>
    <t xml:space="preserve">In the case of a shocking low: juice boxes and waiting, after checking with a finger stick. I didn't have a Dexcom for the one I mentioned. Sitting on my ass uNAble to move for 30 minutes to an hour while my blood sugar fiNAlly came back up. Texting family/friends/roommate to check on me. In the case of a shocking high: looking at my Dexcom, yelling "FUCK!" and grabbing my meter to double check with a finger stick. Rage bolus the recommended amount from the Bolus Wizard. Know that I'm not going to be able to eat anything for a while, and might need to fast through the entire workday. Contemplate working from home so I can go to the gym to get it down because if I get no activity, I will be high all day today. Because I was stuck in the 200s yesterday for no apparent reason either. I would be avoiding coffee (I don't put sugar, but it tends to keep my BGs up) but I'm just pissed about my BG and feel awful going to leave the office for the gym anyways. Not to mention my brain feels like it's running on fumes when I'm this high. </t>
  </si>
  <si>
    <t xml:space="preserve">This happens all the time with workouts. I don't vary my workouts very much -- gym, spinning, hiking -- but I'll try to maNAge my BGs for workouts in different ways because I have like a 90% chance of getting it wrong anyways. So the options are to cut basal, shut off basal completely, eat something before exercise, or eat something after in the event of a low. If I mess up any of those things, I see a nice big spike, which I try to limit to an hour or so. Other times, I have a big meeting/presentation/something where I am performing professioNAlly and will not do a full correction because I cannot risk going low. Other times I'll be walking around the city at night and uNAble to eat low carb meals in a timeframe that would keep me steady and my sugars start to drop. It's a 24-7 thing. Basically any time I am not constantly vigilant and paying attention every 15 minutes or so. </t>
  </si>
  <si>
    <t>Whatever reasoNAble reaction I think of based on years of experience with this disease. Recognizing patterns and applying them. Usually though--it's all about small actions and tracking feedback and then doubling down. So if I bolus a little or suspend my pump or eat a sNAck--I keep my eyes trained on my Dexcom for at least the next hour or so so I can tell that I'm going stable again in a normal range.</t>
  </si>
  <si>
    <t xml:space="preserve">It allows me to maNAge directly and constantly. Small measures. Test and learn. Patterns. I couldn't get below A1C of 7.5% before a CGM. </t>
  </si>
  <si>
    <t xml:space="preserve">Eventually insulin does kick in. I wouldn't say I ever rage bolused or overinjected, though. So once the presentation was given and I NAiled it, I felt better and became a little more insulin sensitive... but I feel like it screwed me up for at least a whole day until I was back to normal. </t>
  </si>
  <si>
    <t xml:space="preserve">I'm so skilled at diabetes maNAgement now. My A1c dropped from 8-13% to always under 7% in a matter of 3 months with a CGM and i've never looked back. 
Being able to see what my bg is doing allows me to make the right eating decisions, bolusing decisions, etc. Life changing. </t>
  </si>
  <si>
    <t>Ask myself why - stressful situation or just eating too much or not enough.  I make adjustments with my pump to handle each situation.  I believe that if Medicare provides a CGM at a reasoNAble cost to me - this would help me a lot in better maNAgement of my blood glucose control.  That may be happening now with Medicare but I understand that they will only cover the Medtronic 670G or the Dexcom G5 but will not cover the Sensors or Transmitters which does not make sense to me.</t>
  </si>
  <si>
    <t>Indicated above.  Over the 71 years that I have had Type One, I have maNAged differently with the many changes that have been made with the devices that I am able to use.  For the first 30 years, there was nothing available for me except daily urine testing which was a far cry from accuracy.</t>
  </si>
  <si>
    <t>Also referred to in above questions.  Substantially different most likely because research funds have been devoted to helping the maNAgement of blood glucose levels.  As stated, for the first 30+ years, I had nothing to really help me control except urine checks and then going for lab tests every three to four months, like the A1c in the latter years.</t>
  </si>
  <si>
    <t>The above describes how I maNAged.</t>
  </si>
  <si>
    <t>When I was pregNAnt, I worked in a retail store and was often alone for the first part of the day. I was opening the store when I felt like something just slammed into me. I was disoriented, sweaty, dizzy, couldn't see straight. I was able to test my blood sugar and it was 17. At that point, my only thought that I could muster was to eat whatever I could find to try to keep conscious.</t>
  </si>
  <si>
    <t xml:space="preserve">Took correction dosage of Humalog and drank water. Tested for ketones if blood sugar was exceptioNAlly high or I felt NAuseous. </t>
  </si>
  <si>
    <t xml:space="preserve">152 and steady. Was headed low after breakfast. Out of town on business so eating something unfamiliar. Corrected with fruit sNAcks. Pretty good for post breakfast out of town. Insulin still on board so may drop if I go walk. </t>
  </si>
  <si>
    <t xml:space="preserve">152, still some insulin on board, need water, had 12 oz coffee, feeling hungry so sugar probably going to drop, need to run around airport in a couple hours but will probably also want sNAck before flight. Would probably under dose a little for reasoNAble size sandwich, expect to dose again at airport with small sNAck. Don't want to crash at airport or on plane when I have a flight to catch and then will be hostage in a can in the sky. Lots of fruit sNAcks in bag. </t>
  </si>
  <si>
    <t xml:space="preserve">Very high BG over 3 days last month. I was correcting constantly but seemed to be injecting water. I was emotioNAl, dehydrated, confused and worried. I couldn't eat as I knew it would make me higher. I changed everything, my pump canula, then the tubing and the cartridge, the insulin bottle. It would come into the mid-teens (14-18mmol) but then swing high again. It self-corrected eventually and I figured out I must have ovulated. 
I suffered cystitis and a yeast infection as a result. I also had a massive outbreak of spots afterwards. Grrr. </t>
  </si>
  <si>
    <t>I maNAged to disconnect my pump during the night. I didn't know how long it had been off. My BG was measuring HI</t>
  </si>
  <si>
    <t xml:space="preserve">All of these sceNArios happen often. As a T1D you learn to treat and move on. I would find it strange if you sat and fixated on it for a long period of time.  You would spend your entire life doing so. </t>
  </si>
  <si>
    <t>I pretty much get high BS every time I eat pizza, no matter what I do. The complex carbs combined with high fat and protein make the effects last for hours and hours, so even if I've taken tons of insulin (even using a square wave bolus) it always maNAges to shoot up hours later. But I love pizza, and every time I think "no, I'll get it right this time" (e.g., I'll try a dual wave and then take extra insulin in an hour!) so I try it again, but it never works.</t>
  </si>
  <si>
    <t>I travel interNAtioNAlly a lot for work and the time zones always mess up my sugars, especially in the middle of the night. I was just in Eastern Europe and would wake up 2-3 times a night with lows or highs.</t>
  </si>
  <si>
    <t>MaNAging diabetes with a CGM is an entirely different world than just testing. It's so helpful - shows you trends and directions as opposed to just a sNApshot in time, and shows you what your sugar does while you sleep. I would and should wear it all the time, but my insurance doesn't cover them so they're very expensive. I wear it maybe half the time.</t>
  </si>
  <si>
    <t>Yes I maNAge all in my own</t>
  </si>
  <si>
    <t>Woke up low at home after a NAp</t>
  </si>
  <si>
    <t>I kept myself conscious and focused on getting through security without incident.  Once clear, I ate a sNAck from my carry on.</t>
  </si>
  <si>
    <t xml:space="preserve">Early stages of pregNAncy and running a course. I took a correction size after lunch but took too much. I went very low (1.7) while walking back to the office. </t>
  </si>
  <si>
    <t xml:space="preserve">I only buy them occasioNAlly at I can't afford it. But it helps me to make more subtle changes to my insulin dies and food intake. If I am at 6 and blood sugar is falling I can eat a small sNAck. When not using the lines I have no idea until i might have a hypo. </t>
  </si>
  <si>
    <t>Carb content of meal, fat content of meal, directioNAl arrows on CGM, before/after activity, activity in the last 24 hours, insulin on board</t>
  </si>
  <si>
    <t>Kept micro bolusing to correct higher than anticipated bg levels until directioNAl arrow changed.</t>
  </si>
  <si>
    <t>Ate almost all the popadoms that were available! And kept a very close eye on CGM particularly directioNAl arrows.</t>
  </si>
  <si>
    <t>I can react quicker to rises/falls, detect things like failed cannulas with more ease, maNAge activity more efficiently and lessen the variability of my bg levels</t>
  </si>
  <si>
    <t xml:space="preserve">I was being low all day and had already used up most of my glucose taps and coke. I ate another extra sNAcn but I still had that one appointment for the day and I was already at the spot where it would take place. I felt getting lower again and I had 2 glucose taps left. The only option was to lower my basal insulin rate by 90% for the next hour and eat those carbs. In these situations I get frustrated easily, I want appointments to be done as quick as possible but at the same time I get that drive a lot of people get when being low - 'Just 5 more Minutes', 'I can do this' etc. </t>
  </si>
  <si>
    <t xml:space="preserve">In these situations i get frustrated because counting carbs is not that hard. I could have maNAged it better, could have done better etc. </t>
  </si>
  <si>
    <t xml:space="preserve">More selfmaNAged, less parentinvolvment. I had a hard time accepting my illness but I'm getting better at it day by day. </t>
  </si>
  <si>
    <t xml:space="preserve">During work hours, ate normal during lunch, used correct insuline measures, had no extra stress situations. At one point I could not concentrate which made me wonder why. Checked and was 2.1 trying to solve it with a snickers but did not get better so went of to the sNAck machine. After all I believe it is because the weather became hotter the last few days, which I am very sensitive for </t>
  </si>
  <si>
    <t>See above. Ate almost all sugar sNAcks we had...</t>
  </si>
  <si>
    <t>With wine I do not bolus as I really drop low after a few hours. All other sNAcks I bolus</t>
  </si>
  <si>
    <t xml:space="preserve">Counting carbs in meal, am I going to have dessert or a sNAck afterwards, am I going to exercise later? How much protein and fiber the meal has... </t>
  </si>
  <si>
    <t>I remember going for a hike on an extremely hot day, and checking my blood sugar and it was 50-something. I realized that I didn't bring enough sNAcks and had to admit that I had to go home</t>
  </si>
  <si>
    <t>I've realized that scary movies and sports games always gets my adreNAline going, and therefore makes my blood sugar go crazy. Sometimes it will be high (200's) or slowly get lower (70's) Also, the weather! The heat makes me irritable and sweaty and makes my blood sugar drop... the cold weather masks the symptoms of a low blood sugar (like, am I shaking because I'm cold, or because I'm low?)</t>
  </si>
  <si>
    <t xml:space="preserve">I try to pay attention to my body and realize what's going on. I'll try to have a sNAck while watching a movie, or the sports game... </t>
  </si>
  <si>
    <t>I downed some juice, granola bar and 3 packages of fruit sNAcks because I needed my BG to go up FAST. I needed to be okay to get my daughter (2.5yo) ready to go pick up her brother and have my BG be safe enough to drive.</t>
  </si>
  <si>
    <t>Carb count, fibre, fat, activity level, hormones, water intake, emotioNAl state, insulin on board</t>
  </si>
  <si>
    <t>I used my spare insulin pen to give myself small doses of insulin to get through the day, I checked every hour to make sure I wasn't way out of range and suspended my pump and added the insulin taken with my pen as bolused so when I got home I would be able to know how much active insulin I had on board. I Taylor we the injections to match up a closely as possible to my NAsal rates and used my correction factor  when I was out of range</t>
  </si>
  <si>
    <t>My diabetes maNAgement is different now then I was a year ago, and in a year it will be different again. My life is about progress not perfection</t>
  </si>
  <si>
    <t>11.2, damn I really should have had some protein with that apple for a morning sNAck. I'll take a correction and realize that it's been less than 2 hours since I last ate, I've been very sedentary in my job today so when I get home I'll need to go for a walk that always helps to level out my sugars</t>
  </si>
  <si>
    <t>I poured myself a glass of juice and I believe treated with some additioNAl food.</t>
  </si>
  <si>
    <t>I just had started a running program to build up to try and run a 5k.  I had set a temp basal for during my run and eaten a sNAck beforehand but I still went low during the run.</t>
  </si>
  <si>
    <t>Yes.  I was diagnosed in 1982 at 14 months old.  Everything about how I maNAge is different now.  5 years ago, I became vegan and eating that way for me has helped my A1cs be in a better range and have less high and less low blood sugar swings.  I've been on Dexcom since Dec 2013 and now can't imagine being without it.  I went on my first insulin pump as a senior in high school and have much better control being on a pump vs manual shots.  I've had two healthy pregNAncies with no complications.  I still am interested in training a Diabetic Alert Dog to assist me with low and high alerts.  As wonderful as the CGM is, I tend to drop low very quickly and it just can't keep up when it does.  Having another safeguard like a DAD would give me some more peace of mind.</t>
  </si>
  <si>
    <t>It gives me so much more data to aNAlyze and really see what my blood sugar is doing when.  I can make mini adjustments throughout the day to my insulin to help keep my blood sugars in the ranges I want them in.  I have hypo uNAwareness so it also gives me warnings that I'm headed into low territory so I can treat (usually) before it becomes dangerous.  The overnight graphs are the most helpful so I can see exactly when I need to make changes to my basal rates</t>
  </si>
  <si>
    <t>165.  I had lunch less than 2 hours ago so I may still be in the post meal spike.  I had a very late breakfast (actually no breakfast) today because I had my first physical therapy appointment after my hip surgery.  I probably under calculated the sNAck I had after getting home and so was running on the higher side before lunch (even though my bolus had a correction factor in it).  And because I had physical therapy this morning my body could be reacting to the stress of doing the exercises that it is not used to doing.</t>
  </si>
  <si>
    <t>I bolused, ate breakfast and then began to feel NAuseous. After awhile my dexcom alerted low, and I checked and was 53 mg/dl. Felt like I couldn't eat anything more, drank a juice box. Still NAuseous, afraid I was going to throw up my breakfast and had at least 3 units active insulin. Had my mom bring me a sprite, drank it slowly. Blood sugar not going up. FiNAlly threw up. Had my mom find glucagon and look up mini dosing, as I could not eat anything. Had her give me a mini dose of glucagon because I couldn't sit up and look to do it myself or I would get sick. Laid there for awhile, fiNAlly BG in 200s. Then my dexcom session ended, and I had to hope that my sugar wouldn't drop again while I was feeling sick and resting.</t>
  </si>
  <si>
    <t xml:space="preserve">I'm 17 weeks pregNAnt and my insulin has been affecting me differently... I've hit insulin resistance on some situations and my insulin corrections seem to not work rapidly... More like after a couple hours so I will correct and correct then after 4 hours I will drop out if no where.. The other night I went to bed at 210 and woke up a 38.... I didn't feel it I just always check every so often throughout the night.  </t>
  </si>
  <si>
    <t xml:space="preserve">I laid down for a NAp with my 1yr old. I do not remember talking to my husband but he said he walked in the room, said "hey just wanted you to know I am going to the store." I responded "I think I am low." He brought orange juice, helped sit me up and held my shaky fingers around the glass so I could drink. He then got my meter, checked my sugar, it was 31. He say I stated I needed more sugar so he brought a 2liter bottle of soda which I started laughing hysterically about. I would not take it from him and when he asked why I was laughing and why I would not take it to drink I said "because I'm an adult". He poured soda into a smaller bottle and I drank it. My one year old son then woke up and I do remember talking to my son saying "mommy is here, you are ok." I then asked my husband what he was doing because I had no recollection of him coming in the room. He explained what had occurred to me the </t>
  </si>
  <si>
    <t>I am hypo uNAware so can't answer this</t>
  </si>
  <si>
    <t>Totally. I was diagnosed in 1979 and put on 2injections a day we counted lines and had to stick to a set amount. We ate at set times and had set amounts for each meal. In 1996 I transferred onto 4 injections a day while pregNAnt. Remained on that regime till I started on my pump 2016</t>
  </si>
  <si>
    <t>143.  Just ate a sNAck</t>
  </si>
  <si>
    <t>Coming in from an interNAtioNAl flight....going through customs.....</t>
  </si>
  <si>
    <t>Glucose tablets then sNAck woth protein after got through customs</t>
  </si>
  <si>
    <t xml:space="preserve">I had trouble maNAging the situation because I was caught off guard by forgetting my supplies. I'd never forgotten them before! I realize that I could have gone and bought some syringes and vial of insulin but because it was night I knew that it wasn't realistic to wake up every hour to give myself a basal dose. I haven't used a long acting insulin in so long I didn't know what or how much to use. I was very upset with myself and I felt that the best option was to go home. 
I had 4 units left in my reservoir when I got home and my husband almost fell asleep driving a couple times (I didn't drive at the time so I couldn't share the task). Not only did I put myself in danger, I also put him in danger and I felt terrible. </t>
  </si>
  <si>
    <t xml:space="preserve">I started with glucometer elite in 1994, which took 60 seconds for a reading (now it's 5 seconds). I used to take humulin insulin R and N, and I had some seizures when I would be low. They were extreme and I would be afraid to go to sleep many times because that's when the seizures would occur.
 There was no room to correct a high blood sugar, it was literally all centred around diet so I struggled a lot. You had to eat at the same times everyday even if not hungry. If you were very hungry you weren't supposed to eat more it was just not realistic for anyone!
I was tired a lot as a teeNAger and young adult. When my new doctor suggested a different treatment plan in my early 20s it was like I got my life back. Humalog has never given me any seizures. The freedom to correct high blood sugar was amazing. Just the better technology with insulin was huge for me, more so than the new meters. But those are nice too! </t>
  </si>
  <si>
    <t>4.5 - had quite a low carb dinner about 2 and a half hours ago, injected 1 unit which looks like a bit too much so I'm about to have a small carb sNAck to keep my blood sugar consistent</t>
  </si>
  <si>
    <t>I work at walgreen's. I came into work and my maNAger said I looked high (meaning drugs not blood sugar). I laughed it off. About 30 minutes later I felt terrible so I checked my sugar and it was 54. I drank a Coke and sat in the break room for 30 minutes until my sugar came up and I felt comfortable returning to work.</t>
  </si>
  <si>
    <t xml:space="preserve">I tested more often and always carried sNAcks on my person </t>
  </si>
  <si>
    <t>131. SNAcking while at work.</t>
  </si>
  <si>
    <t xml:space="preserve">183. I'm glad it's fiNAlly coming down. That's very high for me, and I feel awful. So I'm glad to fiNAlly have it coming down. </t>
  </si>
  <si>
    <t xml:space="preserve">On more than one occasion as a teeNAger I did not want to take shots or even deal with diabetes and I would drink as many non diet cokes as I could stand. My sugars were close to being in the 30 range before I even started to think about how I was feeling . </t>
  </si>
  <si>
    <t>In CaNAda we have time changes 2x per year called daylight savings time. And the time eather goes a head or back an hour. So my ruteens have to adjust with the time or I will have a low or a unexpected high.</t>
  </si>
  <si>
    <t>When the time changes I make sure to vary sNAcks to help me cope if I need to wait to a certain time to eat a meal. For example in the fall when we have an extra hour of sleep instead of eating breakfast at 7am (spring time) really I would have to wait now till 8am. So if my sugar was to start droping I would have a yougurt to tie me over till it was time for breakfast till my body was use to the time change.</t>
  </si>
  <si>
    <t>If a normal blood sugar and in my persoNAl range I just count the carbs for the meal. If an atypical day and I'm walking extra, I may shave of 15g of carbs or reduce bolus amount and reduce basal</t>
  </si>
  <si>
    <t xml:space="preserve">I mean, you have to still use strips. I love and couldn't live without my Dexcom. While I still have episodes, it's much better than when I didn't have one. I am hypo uNAware so it has saved my life many times. Although i hate getting woken up or interrupted it is a great tool. I check less frequently and love seeing my trending bg. </t>
  </si>
  <si>
    <t xml:space="preserve">The worst low blood sugar I've had was at an airport. I was travelling alone and was at my gate waiting for my plane. I went from feeling fine one moment to feeling dizzy and confused the next. I can remember sitting in the seat at my gate trying to figure out what to do (not thinking clearly). I checked my BG and it was in the 40's. I saw an ice cream shop and decided I could eat ice cream to get my BG back up. Once I got to the shop, instead of just getting a scoop and eating it quickly, I asked to taste several flavors to decide. I paid and then had a hard time walking back to my seat to eat it (still dizzy and confused). Once my BG was back up to a normal range, I realized I had completely forgotten that I had candies and "low sNAcks" in my travel bag. This was the only time I can remember being alone and not being confident that I could take care of myself in the moment. Quite scary. </t>
  </si>
  <si>
    <t xml:space="preserve">See above. I got ice cream and maNAged to get back to my chair to eat it. </t>
  </si>
  <si>
    <t xml:space="preserve">So many situations to choose from. Most recently, I went to an intense exercise class and had forgotten to do a temporary basal for a few hours before the class like I normally do. I dropped low during the class and knew as soon as I felt a little shaky that my BG was low from too much insulin, not enough carb-loading, and too intense of cardio. I was able to eat a baNANA and a few glucose tabs quickly during the class. I continued the class in the back and focused on the weight training portion instead of the cardio, as that was more likely to raise than lower my BG. I was frustrated with myself for letting this happen because I should have expected it, but I wasn't surprised because I knew why it happened. </t>
  </si>
  <si>
    <t xml:space="preserve">See above. Ate a baNANA and glucose tabs while trying to finish the class. </t>
  </si>
  <si>
    <t xml:space="preserve">Yes, now I have a pump and a CGM! I also don't "count carbs" in the same way but rather look at a meal and estimate how many units needed. I think I'm counting carbs in the back of my mind but it's more NAtural. </t>
  </si>
  <si>
    <t xml:space="preserve">I'd be pretty hesitant to eat a meal and give insulin now since I'm heading out to an exercise class. If I had a small sNAck, I probably wouldn't bolus at all as I hate having IOB during a class. If I ate a bigger meal, I would probably dose less than 1/2 of the normal amount due to exercise. I'm 194 and steady, so if it were 194 and trending upwards, and I ate a meal, then I'd be more likely to take more insulin with a meal. If I were 194 and trending down, I wouldn't take any unless I was eating a big piece of cake or something (which would be ugh before a workout anyways!) </t>
  </si>
  <si>
    <t>One evening, before I started using a pump, I accidentally took my rapid acting insulin instead of my long acting insulin.  45 units.  I was the only one awake in the house and was planning to watch a movie and eat an "indulgence" sNAck while watching.  I couldn't decide which sNAck I wanted so I took 3 different options with me to the living room where I sat on the couch and started the movie. I soon noticed a funny feeling and realized I was sweating profusely and couldn't stand up.  The first thing I always do if I feel funny is check my blood glucose because I am very uNAware of my levels.  I had my meter on the coffee table next to me, so I tested and the meter read 28.  By this time, I could barely put together a coherent thought, if I could have, looking back, I would have dialed 911. I had my phone next to me, but it didn't even occur to me to use it. My husband was sleeping in the next room, but I couldn't yell to wake him.  All I could think was that I needed food, and lots of it.  So I ate ALL the sNAcks I had brought to the living room, after which, I could stand and go to the kitchen for even more carb loaded food. After what felt like forever, but was only probably about an hour or so, my blood glucose levels had come back up to a normal range and I realized what my mistake had been.  By then, I knew that the danger had passed and there was no longer any point to calling 911 once I was able to think of it.</t>
  </si>
  <si>
    <t>Because I am very uNAware of my BG levels, using a CGM allows me to see when my BG is changing and going out of range and correct sooner than if I waited until testing with a strip.</t>
  </si>
  <si>
    <t>148. This is a good reading for me, as close to "in range" as I usually get.  So, today I bolused correctly for my lunch.  But I will be going to martial arts class very soon, so I am going to eat a small sNAck and take about half of my normal bolus amount for it to try to prevent a low while working out.</t>
  </si>
  <si>
    <t xml:space="preserve">I suffered 2 severe compression fractures in my back 4 years ago at T6 and L3. It was later discovered that I had osteopenia. The injuries took time to heal and my back still hurts most of the time. For the first year after the accident, I suffered chronic sciatic pain. I had heard that by lying with a tennis ball under the small of the back and rolling gently over it, that sciatic pain could be eased. Just before bedtime one night after a normal day, I had just tested my blood sugar which was high, at 12. I decided to do some gentle yoga exercises to bring my blood sugar down and to try the tennis ball method to ease the sciatic pain I had been suffering that day. I got my sugar down to 9 and immediately got into bed. As I got into bed I felt dizzy and NAuseous and woke my husband to tell him I thought I was going to pass out - which I did. The episode had not followed the normal pattern of my hypos at all and at first he thought it was something else that had caused me to pass out. But when he checked my blood sugar, after trying to revive me for 20 minutes, it was 1.8. My lowest reading ever. By putting glucose tablets under my tongue and forcing me to sip apple juice, I fiNAlly came round some 2 hours later. I was frightened, dazed and confused. I didn't know my NAme, the date or much else. It felt like surfacing from deep, deep water. I spent most of the next day in bed feeling exhausted and groggy. </t>
  </si>
  <si>
    <t xml:space="preserve">The following day and for some days after, I monitored my BG levels very closely but they stayed stable. I tried to think of other factors that had caused such a rapid plummet in blood sugar but could find none. My conclusion was that the pressure of the tennis ball on the spine around L3 had somehow released stored insulin in my system. OccasioNAlly my sugar has dropped after I have had a back massage. </t>
  </si>
  <si>
    <t>After more than 30,000 injections and as I grow older and more forgettful, I sometimes forget whether I have done my injection. My daughter designed me a log book to record my injections and food intake but I never maNAged to get into the habit of using it. Twice now, I have given myself a double morning injection. It made me quite panicky because I wasn't sure how it would affect my BG.</t>
  </si>
  <si>
    <t xml:space="preserve">Had an out of town meeting where they ordered in lunch, bolused for food after I received my meal, all went well.  Two weeks later, same meeting, same people but food did not arrive on time and I began to go low.  Trying to avoid bringing attention to myself, I continued dropping lower and lower.  FiNAlly brought a sNAck out of my purse, ate it and recovered.  Lunch fiNAlly arrived shortly thereafter.  </t>
  </si>
  <si>
    <t>I have quick carb sNAcks in my purse at all times, and keep my purse nearby at all times.</t>
  </si>
  <si>
    <t xml:space="preserve">Attended a 'fair' or carnival for work colleagues and did a lot of walking and working in the heat to set up.  I was going low and a friend rescued me with a sNAck she had packed for herself. </t>
  </si>
  <si>
    <t>I told my friend, who knew I had diabetes, that I did not feel well and she offered her sNAck.  It did the trick!</t>
  </si>
  <si>
    <t xml:space="preserve">Travelling to Bali my blood sugars always became low at the same time in the middle of the night in Bali (day time in caNAda) </t>
  </si>
  <si>
    <t xml:space="preserve">Yes, I now maNAge all my diabetes, when I was diagnosed my parents did all the maNAging for me </t>
  </si>
  <si>
    <t>I am very careful about maNAging my diabetes when I exercise but there are still times when I go too high because I was concerned I wouldn't make it through a workout. I just get frustrated-I give insulin and I just wait for it to go down.</t>
  </si>
  <si>
    <t>It went low after I'd had a few drinks (no carbs), then went to bed without checking blood sugar or having a sNAck</t>
  </si>
  <si>
    <t>I stepped down from a maNAgement position and transferred to a different and safer location for the sake of my health.</t>
  </si>
  <si>
    <t>Number of carbs that I am eating at the meal . I also look to see if my blood sugar seems stable or is trending higher or lower. DetermiNAtion of activity levels in the near future( next 2-3 hours).</t>
  </si>
  <si>
    <t>I was at a small amusement park with my husband. I began to feel weak and NAuseated while coming out of the restroom.My husband and I sat down on a bench. We looked at my pump for my levels. Then we immediately checked/tested my blood sugar and it was 41. I took 4 glucose tablets and waited for 15 before checking my levels again. After 15 minutes, my meter was 44. I then drank a box of mixed berry juice. I waited 15 minutes and rechecked my blood sugar. It was 65. I sat and did not move or walk as We waited for my blood sugar to rise. My CGM tends to "lag" and did not notify me of a problem until at least 10 minues into the event.we looked at my displays and started to see an arrow up indicating that my blood sugar was rising but I still did not feel well enough to continue to walk to meet my sister and brother-in-law  . We call and let them know that we will be late to our meeting place. I check my blood sugar one more time and it is now 95 and we leave the boat dock.</t>
  </si>
  <si>
    <t>Actually, it would have been very difficult to handle this situation all on my own. Although, my meter, CGM,pump and supplies are always with me, I needed help with executing the detals of the sequencing of what I needed to do to more fully recover from the episode. It was essential that my husband was there to make sure that I accurately handled the situation. Often times I have complete hypoglycemic uNAwareness, this was not the case  during this incident but it took me awhile to feel well enough to complete my treatment.</t>
  </si>
  <si>
    <t>I feel that I answered most of this response in 9a. My thought processes tend to be more in tact when it comes toHighs vs. Lows. I defiNAtely have more awareness when I am High vs. Low. I can usually think about what i need to do and can execute the sequence better in those instances.</t>
  </si>
  <si>
    <t>Very much so...I was diagnosed in 1972 at the age of 14. There were no home monitoring devices at that time. We could only test our urine . Imagine driving a vehicle and nit knowing what my blood sugar really was at the time!!Also we had plastic syringes and bottles of insulin. Basically it started out with one shot a day.Again, imagine that 1 or two shots a day attempting to.mimic a pancreas!! Also we used exchanges and were told "No Sugar" consumption what so ever.Tgere were caliric and exchange diets but no carb counting!!! Insulin, diet and exercise  were the "virtues" of diabetes maNAgement/control...</t>
  </si>
  <si>
    <t xml:space="preserve">Unexpected low blood sugar when pregNAnt and driving. Drive when should not have, quite erratic and was blessed not to get in an accident. </t>
  </si>
  <si>
    <t xml:space="preserve">Got wrong size syringes and gave more insulin then I should have.could not think while evaluating a preschooler and got frustrated. MaNAged to try and walk to car with food in it. Ended up co-worker brought me to hospital. </t>
  </si>
  <si>
    <t>Arrived in ER and they maNAged it.</t>
  </si>
  <si>
    <t xml:space="preserve">Definitely, 56 years ago iNAccurate urine tests and one long acting insulin. So really difficult to maNAge. Now blood testing, shirt and long acting insulin, easier to maNAge. </t>
  </si>
  <si>
    <t>When I travel I always bring extra sNAcks and lower my insulin needs due to discovering when I get stressed I run low for some reason. One example was when I was traveling with two of my boys at the time age 2 and 4. I had eaten lunch and had taken half my normal bolus due to traveling alone with the boys and we got on the plane an hour after eating and once settled I checked my blood sugar and I was 150 which started to make me a little nervous but I waited and about 20 min later my cgm alerted to me going low and I checked again and was 45. I was able to get Juice and eat the sNAcks I had but was super worried since I dropped so fast. Even after several Boxs of Juice and about 80 grams of carbs and my pump suspensed for two more hours I was only 110. This was super scary for me due to being on a plane where no one knew me but my kids so I took away from this I don't bolus when I travel and it seems to help.</t>
  </si>
  <si>
    <t>Two situations come to mind the first was when I was little and my grandmother mixed up my long acting insulin with the short needless to say I passed out and they had to give me glucagon and I  ended up in the ER. The next time was when I was breastfeeding my 2nd son. I had lowered my basil and was eating every three hours high carb  meals and I had been super careful and had put my 2!year old down for a NAp, was feeding my 2 wk old when the next thing I know the paramedics are telling me they are giving me glucagon and that I will be ok. It scared me cause I couldn't talk and I had to pee so bad but couldn't get up and knew I was on a leather chair. Needless to say I ended up peeing on the chair but I came out fine. It seems my mom came over and I was unconscious holding the 2 wk old so she called 911. After that about 4 weeks later I was trying and being super super careful and wasn't staying alone anymore when I had fed my son and started feeling low so went to get food and passed out  at hit the granite countertops ended up with 11 staples. At that point I stoped breastfeeding. I know several diabetics who had no issue but for me it was impossible.</t>
  </si>
  <si>
    <t>I was picking up my kids at school and I felt my sugar drop all of a sudden It was a very hot day I was 8 months pregNAnt I was crawling to the nurses office. Thank God she had Gogurts. I was able to eat 2 and my kids were called in to the nurses office. My son went to the car to get my purse and meter and I still came out at 23. I can only imagine how low I was before the yogurts.</t>
  </si>
  <si>
    <t>My son was born in a diabetic comma and I was so sad an emotioNAl my sugars were over 600 for the 6 months he was in the NICU. .</t>
  </si>
  <si>
    <t>FiNAlly he was able to come home and he was healthy so my sugars came down after a couple days.</t>
  </si>
  <si>
    <t>Had a hypo yesterday afternoon after having a small piece of date cake for afternoon tea.  Gave myself insulin bolus but must have been too much as a few hours later I hypoed.  Was at the beach taking the dog for a walk.  Didn't have jelly beans with me so went to shop and got chocolate.  Felt very anxious and dog was jumping around a bit.  MaNAged to get to shop while still able to walk.  Was a bit confused and disorientated but made it back to car.  Had chocolate and after a while drove home.  Was 6.7 when I arrived home.  Will always have jelly beans with me in the future.  Silly girl!</t>
  </si>
  <si>
    <t>My husband maNAged situation.  I couldn't control what was happening</t>
  </si>
  <si>
    <t>I was at my husband's workplace and I was eating some leftover pizza. I had checked my blood sugar and it was around 70 so I knew it was dropping but figured the pizza would help. I also had some soda that I was drinking. It was full sugar. I started to feel better so I went to the restroom but on the way back I could that I was getting low again. I knew it was going to be really bad. I was hoping to be able to get enough pizza down fast enough to start bringing it up. Instead I came to sometime later with my husband helping me drink sugar water which sometimes I would forget how the function of drinking worked and it would go running down the front of my shirt. I found out later that my blood sugar had gotten down to 36 and then 32 before fiNAlly starting to come back up.</t>
  </si>
  <si>
    <t>I maNAged it by having to take more Novolog the next time I tested than if I had just taken even a few units at dinner.</t>
  </si>
  <si>
    <t xml:space="preserve">I used a CGM for a while.   The CGM gives a real time read of what my BG is at a glance and shows trends, allowing me to be more proactive to avoid highs and lows.  The meter is a sNApshot and is much less accurate and requires a lot more user know-how to interpret the results and what actions to take on the basis of the reading. </t>
  </si>
  <si>
    <t>yesterday I could feel my bloods going low. My ratioNAl mind told me I needed to get something to eat and to deal with it. Instead I sat at my desk, very out of it and my ears started to pop (as if climbing heights or on an aeroplane). I looked over to my colleague, who I know keeps a lucozade in case, and was nervous on how to approach them. I ended up stuttering about could I have one and they brought over 2 choices of drinks. My ratioNAl mind was saying lucozade, but I wasn't saying anything - they gave me the lucozade and a biscuit and I was ok. I felt incredibly disconnected - I knew what I had to do but body wasn't actually doing it!</t>
  </si>
  <si>
    <t xml:space="preserve">By maNAging to ask for help. </t>
  </si>
  <si>
    <t>I was at a wedding and it was a small buffet. I injected for the small amount of sNAcks - but ended up eating more than I had accounted for and had wine and pimms on top of this. I injected 2 more units at the table, to try and bring my bloods down, and then kept injecting 2-4 more every half an hour because it said I was high. I hadn't anticipated/thought about the fact that this insulin was then building up and so then I had a flat out hypo. My thoughts were to try counteract high blood sugar with insulin. Because my bloods were so high, I was quite out of it and struggled with memory as to how much insulin I had taken.</t>
  </si>
  <si>
    <t xml:space="preserve">I use Freestyle Libre and it has transformed my life. I ran the London marathon this year because I could thanks to libre and the ability to just know what levels I was at. Libre has meant that I can regularly send my readings to healthcare professioNAls where I am registered and have discussions with friends and family about my levels. I can see where my bloods are going and have discovered i have the dawn phenomenon - where your bloods start rising after a certain level and have maNAged to reduce hypos overall. </t>
  </si>
  <si>
    <t>I moved from the UK to Singapore as a teeNAger and so the time zones are very different, i got alot of high blood sugars during that time</t>
  </si>
  <si>
    <t>Yes definitely. I was only 7 when i got it so it was maNAged by my parents initially, then i was a teen and i didnt maNAge it at all, and now im 28 ive bothered to test regularly, read about it, join diabetic online groups. As a teen my HBA1C was 16, its now 5.7</t>
  </si>
  <si>
    <t>I've used the medtronic paradigm CGM. It's a disaster. Arguably the worst commercial product I've ever used. If the USA had legitimate medical care, there would have been a class action lawsuit around that product. Medtronic is crimiNAlly negligent when it comes to the design of medical devices. I should know, I"ve worked in the medical device industry doing software design.</t>
  </si>
  <si>
    <t xml:space="preserve">Yesterday I tested my glucose before driving and it was very high for no particular reason.  This surprised and disappointed me but didn't worry me unduly.  I corrected the level using the pump and checked an hour later.  It was still high but lower so I was reassured.  I find unexpected highs frustrating as I try to have reasoNAbly good control. </t>
  </si>
  <si>
    <t xml:space="preserve">I fly to Hong Kong and it took several days before my body had adjusted to the time difference. In addition I find it difficult to judge how much carbohydrate is in Chinese food and how fast it is absorbed.  I found it fasciNAting.  I'm a dietitian and discussed it with my colleague who was accompanying me.  Very instructive.  </t>
  </si>
  <si>
    <t>I had an extremely low blood sugar, fainted, had a seizure, and then was taken to the ER. My friends near me administered glucagon to me. I had taken the appropriate amount of insulin at dinner, but I had been cleaning all day, it was hot, I hadn't had much water, and I was using my arms to lift things after dinner (my arm was where I had given insulin at dinner that night). I was also exhausted emotioNAlly and physically that day.</t>
  </si>
  <si>
    <t>I took my lantus and additioNAl novolog to correct my blood sugar and I woke up the next day at 105. Needless to say I haven't eaten that much caramel corn since.</t>
  </si>
  <si>
    <t>Yes. When I was diagnosed I was on 12 units of Levemir in the morning and 12 units at night (24 units basal insulin). I was also on 24 units of Novorapid for my meals, 5 for breakfast, 8 for lunch and dinner, 5 for supper. Then 2 months later I started using 22 units of Levemir and 40 units of Novorapid to cover my meals. I thought this was me going out of my honeymoon, but then 3 months of great control turned out to a life that can`t be lived. I tried the insulin pump and was so happy about it, because I thought it would transform my life for the better. More flexible and I did feel like I was a whole new person. I felt awake with it. For the first time since I was diagnosed with type 1 diabetes I actually felt awake. It was magical. A day without NAusea, headaches and dizziness, but then came the price I had to pay for that. The pump gave me hypos all the time, 4 times a day. No adjustments made it better. After 3 months of trying to fix the hypos I was so burned out I did not want to live anymore. It was  not that I did not want to live life. It was that I did not want to live life with type 1 diabetes. Life itself is worth it, but how can you live life when you`re not even in control of your own body? So I figured going back to pens was my best option. Then came the headaches, NAusea and dizziness back, but I thought even though the feeling of being awake was magical being chronically tired was better than chronic anxiety. Since I started back on pens 2 months ago now, I switched from Levemir to Toujeo. I do prefer this new insulin as it is a more steady release and only has to be injected once a day. However I have a lot of muscle pain and other side effects from it that my doctor claims is not the insulin, but it got worse every time I increased my dose. Now I am on 15 units of Toujeo in the morning and 2 to 4 units of insulin per meal, meaning 20 - 30 units of insulin as daily dosage compared to 50 units of insulin when I was diagnosed and then 70 units a while after. Since  going back on pens the fear of hypos and the experience of some severe lows have caused my bg`s to run a lot higher than they should. I am not comfortable at levels lower than 8 yet. My bg is more stable than it used to be, but its 8 to 12 daily. Before on the pump it was either too low or 10 - 25 for months. Whenever I take more insulin I go low. My insulin requirements are far less than they ever used to be and I don`t know why. Nothing has changed in regards to my lifestyle. Its like my pancreas got activated again and decided to release a lot of insulin. I have been begging my doctor to do a C peptid test to figure out do I even have insulin producing cells left? Or is my honeymoon really over? It would make feel a whole lot safer knowing that, but my doctor simply denies performing the test just because they can`t cure my disease anyway. They did not even perform the test before they gave me my diagnosis 9 months ago. I have talked to other type 1`s in the Beyond Type 1 App, they all say I may have been misdiagnosed. I may have type 1 LADA?</t>
  </si>
  <si>
    <t>I was hanging out with friend and we were eating sNAcks and watching movies. I ate more sNAcks than I had planned for and my blood sugar went too high.</t>
  </si>
  <si>
    <t>I was uNAble to find someone to cover the last part of my work shift. Luckily, my blood sugar when I ran out of insulin was in the 80's (mg/dl), so I made sure I was drinking plenty of water and did not eat anything with protein or carbohydrates until I got home 2 hours later. My blood sugar was up int he low 300's, so I got more insulin and ate a meal with carbohydrates so I could take more insulin than my basal amount and drank plenty of water to flush out any ketones I had developed.</t>
  </si>
  <si>
    <t>yes. Instead of just always reacting to a number, I am working on being proactive and taking insulin with every sNAck or meal and testing regularly, so I can know how to plan if my blood sugar may be going up or going down. I am also speaking to my doctor regularly about my numbers and insulin dosing to see if there is a pattern of how things are trending and then making changes as needed.</t>
  </si>
  <si>
    <t>My daily bg readings are much more unstable than 30 years ago. Changing to human short acting insulin has made my diabetes more difficult to maNAge. I have used a pump for 5+ years.</t>
  </si>
  <si>
    <t>Humalog insulin pens, symlin pen and tresiba pen. Tried metronidazole pump but had problems with delivery and blood sugars were running extremely high, so went back to syringes. I use am Accuchek meter and Chem strips. I also take symlin injections prior to my insulin to help my insulin work better. I use my phone to set med dosages on my clock and calendar. I also use pen needles 1/2 inch, 12 mmls.i also always have a glucagon kit in my fridge. I carry glucose with me at all times as well as my insulin kit and medic alert bracelet.  I recently switched to tresiba from toujeo as per insurance carruer. Toujeo worked great for me and am having difficulty getting my bs under control with tresiba.but jopefully, it will work out. Can't call my endo until Monday. also the Humalog from pen cartridge as my insulin vial went bad before I would go through a vial as I take lesser amts of insulin. I have to use longer needked insulin syringes (low dose ) because otherwise the insulin does not get into my system.  I'm not heavy but it's something we've learned along the way. The insulin pump didn't work for me either because the insulin was not able to get into me when I put my insertion points in my stomach or even hips I eould gave high bs readings and it would tell me to put more in and I was afraid of hypoglycemia. At least with a syringe, I knew the insulin got insulin to me snd when as I keep a daily jourNAl. . Maybe due to scar tissue from having two children.</t>
  </si>
  <si>
    <t>I get cravings for chocolate and sometimes eat chocolate chips knowing I will have to bolus to cover them. I eat almost same thing everyday to keep my levels stable and my weight down.  But sometimes I want a change. I don't eat pizza, fries,  sNAck foods like potato chips, even rice,  pasta or hamburgers.  I eat mostly vegetables and grilled chicken.  A steak now and then. I enjoy ice cream so eat low carb ice cream  bars daily. But a little bit of chocolate keeps me awake at night so watch that kind of stuff at night.I drink mostly water, allergic to sulphites,  so no wine. Sugar free drinks are not healthy but I drink those now and then. Just because there are not a lot of drink options for me with all of my meds.</t>
  </si>
  <si>
    <t>Steroids really raise my bs levels and difficult to get under 350 or more! When I was taking steroids for an illness or pain. When I get sick, often bs rises and take almost 2x my insulin dose.  I ended up in hospital last year due to clashes in meds. Also have epilepsy and one new Rx was clashing with an OAD I was currently on. I have now stopped my OAD and symptoms seem to be okay.  But neurologist also changed my epilepsy med. I've played pickle ball for 3 hours a day and in tourNAments and often my bs would drop drastically due to exercise.  I should have not taken my insulin for that timeframe. Because it would affect both my motor skills and cognitive ability. I no longer play pickle ball but walk 3 to 6 miles a day and play golf once or twice a week. Only started gold about 3 years ago.  Used to play soccer, run 60 miles per week and did races. Always been athletic but had to give up soccer due to my diagnosis of epilepsy right after T1 diabetes at age 40.</t>
  </si>
  <si>
    <t xml:space="preserve">As I said, it took a team if doctors to realize the drug interactions were causing me to barely be able to walk. I had to crawl to bathroom with my husband's support and was NAuseous for days before fiNAlly going to emergency. My equilibrium was way off and I just couldn't walk or get bs under control. In exercise situations, I've had to stop and sit out and take glucose til my numbers were in the normal range. I've had them while golfing too and had to take glucose tabs to get back to feeling strong. I usually lose muscle strength and feel weak and have no energy and can't think clearly. </t>
  </si>
  <si>
    <t>I'm more confident about what's happening and how to treat it. But I do resent having so many medical issues on my plate. Lost a sister and father to T1 already and am afraid because I am near their age when they passed away. I feel I work very hard and am very disciplined when it comes to maNAging my disease. I am learning how to make correct bolus adjustments and to not over eat when having a low to fight the up and downs of treating it with too much glucose. I'm a brittle diabetic and I don't require a lot of sugar nor a lot of insulin to cover my food. Daily exercise helps as does maNAging my carb intake at meals. I avg about 18 carbs for each meal. I'm learning how my body responds to many things and try to incorporate my insulin accordingly.  I have kept a jourNAl from the beginning (almost 28 years) and it really helps . I can look back and see cause and effect most often.  It's not perfect but definitely helps.</t>
  </si>
  <si>
    <t xml:space="preserve">I maNAged the situation by drinking a soft drink and sitting in the shade to try and cool down. </t>
  </si>
  <si>
    <t xml:space="preserve">My diabetes maNAgement is different now than when I first got diagnosed as I know more accurately use carb counting. I have a book with pictures of certain meals so I know how much insulin to do. When I was first diagnosed it was a lot more guess work and trial and error than accurate carbohydrate counting. </t>
  </si>
  <si>
    <t>Yes, a lot. I became diabetic in 1989. I was only 18 month old and my mother took care of my diabetes for most of my childhood. I got one shot of Protaphane and Actrapid and had to eat the exact right amount at the exact right time. When I was a teeNAger I kind of abandoned my diabetes. Didn't check the glucose, didn't take the shots and ate all kinds of crappy food. I had frequent DKAs. Now, I am doing my best. My HbA1c is still not perfect and I have highs and lows on a daily basis. But the FreeStyle Libre is helping me a lot. Also I am now doing several shots a day and am much more flexible than when I was a child.</t>
  </si>
  <si>
    <t>Entered BG value into mysugr app and used the bolus calculator to work out correction dose. With insulin on board taken into account, took a +2u correction. Also upped resting background insulin dose by 1u to keep me steadier over night. 
Set alarm for 3am to check for hypos and how well correction worked. Woke up NAturally at 1am with BG 4.8mmol. Happy with reading so turned off alarm.</t>
  </si>
  <si>
    <t xml:space="preserve">Coming home from holidays abroad, my BG readings are always dramatically higher. The first time, I'd arrived home after a very active holiday where my BG readings were creeping up but not unmaNAgeable. Was very wary of going low. Once home, BG very rarely below 9 or 8mmol. Things I considered affected readings included reduced activity, stress of travelling, and weather since it was also winter. </t>
  </si>
  <si>
    <t>How long it's been since my last dose/meal, still early morning so might consider 2:1 ratio but more likely to stick to 1 1/2:1 ratio that I have for the rest of the day. would double check my maths with mysugr bolus calculator. Given it's mid morning and after breakfast, it'd be unlikely I'd have a meal. If it was a sNAck, and a small one, I might not take insulin but increase my activity instead. If it was more, I'd be worried about too much activity and would be constantly wanting to check my BG. Only really possible with the libre sensor.</t>
  </si>
  <si>
    <t>I would take into consideration that there is still insulin working. AdditioNAlly, I would think about how many carbs I am going to eat and take the matching amount of insulin. I use the bolusexpert on my insulin pump for the calculation and normally, I stick to what it says. If I would be about to do sports within the next hours, I would lower the insulin dosage a bit.</t>
  </si>
  <si>
    <t>It was a slow day at work, there was cake, so I ate more carbs for an afternoon sNAck than i normally would.</t>
  </si>
  <si>
    <t>Yes. At diagnosis I was on 2 injections per day. I had to mix short and long acting insulin together. There were set amount of carbs to eat at meal times and sNAck times. Now I am on MDI but there is more flexibility around what you can eat and how much to eat, or not eat.</t>
  </si>
  <si>
    <t>I have used the Libre as part of a clinical trial. I liked it but it didn't change my maNAgement process significantly. It just gave me more information. I wouldn't be checking my glucose levels as often if i had to finger prick all the time.</t>
  </si>
  <si>
    <t>xDrip+, Freestyle Libre DIY build as CGM, LibreAlarm, DaNA R Pump, AndroidAPS (closed loop), Nightscout.</t>
  </si>
  <si>
    <t>Earlier, i need to eat every few hours (conventioNAl therapy). Then, i can eat everything with humalog and nph (ICT). Now with pump (CSII) and closed loop.</t>
  </si>
  <si>
    <t xml:space="preserve">Very different.
When I was diagnosed in 1990, you had to take a set amount of insulin (at breakfast and dinner) and then ensure you ate a certain amount of carbohyrdates for breakfast, mid morning sNAck, lunch, afternoon sNAck, evening meal, and before bed sNAck.
This really put me off food as when I wasn't hungry I was forced to eat.
In 2006 I went on a Carbohydrate counting course (similar to </t>
  </si>
  <si>
    <t xml:space="preserve">Surprizing low blood sugar overnight, waking up sweaty and shaky and confused and making my way to the kitchen to check blood sugars at 1.6mmol. It was frightening as my blood sugars were in range before bed and what if I hadn't woken up? I felt so lucky that my body gives symptoms, sigNAls that cause me to wake when low so that I can get up and treat.  </t>
  </si>
  <si>
    <t xml:space="preserve">Attending a training session and macaroni &amp; cheese was being served.  I usually try to anticipate the complexity of maNAging BG for pasta &amp; cheese, but it never seems to work out.  I took a good guess at the carbs and used a Combo Bolus to spread the insulin dosage over the next 1.5hours as the homemade cheese sauce is fatty and the carbs in pasta is high and I didn't make the dish!  "Pasta mismaNAgment" resulted in very high BG for the following 6-7 hours at 18-19.5 mmol range and being very tired &amp; thirsty.  I increased my basal for the next 4 hours by 20% and corrected 2 hours after eating.  I had to follow up every 2 hours to make sure it came down!  By bedtime I was 6.5 mmol.  </t>
  </si>
  <si>
    <t>I checked BG every hour for next 6 hours.  No breakfast.  Put in new pump site and increased basal by 20% for 3 hours to try to catch up on missed insulin. I took insulin corrections by syringe to ensure no further pump site failer in the short-term.  Drink water, rest, have a NAp as needed but setting alarm to re-check sugar.  Called my parents to let them know I was at home and to call later to check on me.  Called my office later in the day to let them know I was improving in the afternoon and would be in the next day.</t>
  </si>
  <si>
    <t>Living with Type 1 Diabetes for 35 years the maNAgement has been progressive towards amazing use of technology and advanced monitoring of BG and more education towards healthy eating.  Being able to modify from "feeding the insulin" in the 1980s and 1990s to using an insulin pump to be able to have flexibility to eat and have inconsistent schedule and new activities and be able to change, modify, adjust insulin dosages to meet those needs without life threatening impact is incredible!</t>
  </si>
  <si>
    <t>Yes because my parents maNAged it now I do</t>
  </si>
  <si>
    <t>I took the amount of long lasting insulin for a non work day, then had to work and had a very active 8 hour work day. That night I remembered being "perfect" about what I ate and the insulin I took, cushioning a little less insulin than carbs as I like to do if it is later in the day (8:00 or 9:00 Pm). I went to bed at 11:00 pm and woke up at 1:00 Am with one of the worse lows I ever had. I barely felt like sitting up for the apple juice I keep near at night and I must of sweated and been out of it for 10 minutes, it was bad and I don't know what I was at as I just grabbed for immediate relief. When I got up the next morning and was thinking about it I realized that the long lasting Lantus insulin was probably the problem as when I know I am working for the day I only take 40 units in the morning and I had taken 46 thinking I had the day off. I have had the work schedule change before but I was probably higher at night before I went to bed, That was the best explaNAtion I had as to why that had happened and this was fairly recent, I have had some other lows too of course.</t>
  </si>
  <si>
    <t>After making a reasoNAbly close guess as to what I expect to eat.  If I eat more I add more to 'the remainder'.
10g worth of insulin approx 40 mins prior to meal - the remaining insulin needed would be split as 25g worth at the time and then the remainder spread over x grams / 35  = number of hours.
Anything &gt; 5mmol will need extra corrective insulin - I take this with the prep bolus.
If I am ill whatever percentage above 100% I would percentage up the above numbers.
If I am using prednisolone I eat very little carb.  I generally need to run at 170% approx 6 or 7 hours after taking medication - I watch cgm and as soon as I see it start to rise I put in 1 or 2 units and push the basal up.  This generally produces very acceptable results unless I have a concurrent bad infection. 
I have created a small iphone func in a 'Go Calc' app that takes:
carbs
ICR
CarbsPerHr
ISF
Current percentage
mmol to correct 
NANANANANANANANANANANA  this then produces my numbers
I found DaNA Lewis 
https://diyps.org/2015/03/26/how-to-do-eating-soon-mode-diyps-lessons-learned/
extremely helpful - it works!</t>
  </si>
  <si>
    <t>BG Accu-Chek Aviva NAno, Levemir FlexPen, NovoPen 5</t>
  </si>
  <si>
    <t xml:space="preserve">Woke up one morning with a very high blood sugar (16.4) around 6am. Took 3 hours to bring it back down into normal range. I assume it is related to Dawn PhenomeNA since I gave all my insulin as expected and didnt have anything unusual to eat/didnt do any unusual exercise. </t>
  </si>
  <si>
    <t xml:space="preserve">97, 4 pieces of pizza and 1/2 an ice cream sandwich, a couple of mostly tequila cocktails w/ a splash of fresh lemoNAde.  36 mile bike ride yesterday, 65 mile Tour de Cure in 2 weeks.  </t>
  </si>
  <si>
    <t>I had been running high all day and had bumped up my basal and corrected. I rechecked and my blood sugar was moving back towards range and failed to end my temporary basal before going out on an errand.  Came back and tested at 44.  Ate 3 glucose tabs and a few minutes later lost consciousness only to come to about an hour later with a reading of 67.  Took an additioNAl glucose tab.</t>
  </si>
  <si>
    <t xml:space="preserve">Without a doubt. I'm on cgm and pump, both help incredibly. The cgm data is accessed directly from my Smartwatch and transferred to my cell and cloud. Having access to data helps too respond quicker. UnfortuNAtely, my bg moves faster than every 5 minutes + 20 minutes.
</t>
  </si>
  <si>
    <t>i underbolused for lunch yesterday and corrected. its very hard to bolus for some things and so i dont really give the highs like that much thought-its just a mistake-and i just correct. the first couple of years, i got really emotioNAl about high blood sugars and how i was going to have to have my legs amputated. not very productive.</t>
  </si>
  <si>
    <t>i did a sprint triathlon last week and the adreNAline and consumption of glucose tabs during the biking part really pushed my bg up.  the triathlon was a sprint: 750m swim, 20km cycle, 5km run. before swim, bg 152, took 6ch as was really afraid of going low in open water. got out at 152. ate two glucose tabs at cycle start, as i was stable after 6ch before swim. i figured i would have gone lower had i not had the carbs before swim, so same for bike. after bike i was 230! weird. i knew it might happen but didnt expect it because i do mountain races (running) without it ever happening. i didnt bolus for the high, but just did the run, starting with bg at 230. after run i was 150.</t>
  </si>
  <si>
    <t xml:space="preserve">I ran a 50 mile race. At the time I was on injections so what I did was take a reduced dose of long acting insulin and eat carbs every 45 mins or so often without bolusing for the sNAcks. 
I checked my blood sugar at various aid stations about 6 times total in the race. My readings were always between 4.9 and 9.8 
I find injections much better for long ultra efforts because you don't have to worry about ketones. On a pump I often need to be suspended for up to 10 hours. The problem then becomes worrying about ketones developing even if you blood sugar remains stable. </t>
  </si>
  <si>
    <t xml:space="preserve">I really really hate the CGM. I have used it in ultra ski races when it is too cold to stop and test and inconvenient to get out your meter. In my everyday life I think about diabetes a healthy amount and I'm already very on top of it. With CGM I micromaNAge my diabetes and overreact if I see that graph outside of perfect. Normally I can be okay with a low every once and a while or a high now and again but with the CGM I end up having a lot of anxiety about not having perfect numbers. </t>
  </si>
  <si>
    <t>Yes, now there are CGMS and my diabetic alert dog who helps maNAge my diabetes</t>
  </si>
  <si>
    <t>I remember eating a couple of sNAck size Snickers one evening. Well I gave myself double the insulin needed and proceeded to have a seriously low blood glucose level. I can remember getting very sleepy and laying down to take a NAp.</t>
  </si>
  <si>
    <t>I LOVE my CGM! I can see how things affect my BG and use that to further adjust my maNAgement plan. I rely less on test strips (cost a lot of money!). I am more comfortable relying on my CGM readings now that I have found good sensor sites. And it means less finger pricks!</t>
  </si>
  <si>
    <t xml:space="preserve">A low: wake up during middle of the night, cold sweats, husband sleeping. Thought process: am I really as low as I think I am? Can I get up myself and make it to the kitchen? Should I wake my spouse or can I maNAge on my own? If I fall back asleep will my BG raise by the time I need to get up anyways? </t>
  </si>
  <si>
    <t>Carb count of meal, any exercise or activity that may occur after meal, type of carbs (veggies, complex, simple), fat content of meal, if I plan on sNAcking later</t>
  </si>
  <si>
    <t xml:space="preserve">Now, I run a 200% temp rate on my insulin pump. I still sit higher than I prefer, but it is more maNAgeable. </t>
  </si>
  <si>
    <t xml:space="preserve">I work at a mariNA and a boat of one of our teNAnts starting sinking and it was extremely stressful. My blood sugar ended up high due to the stress and adreNAline. </t>
  </si>
  <si>
    <t xml:space="preserve">I maNAged this by getting the CGM. </t>
  </si>
  <si>
    <t xml:space="preserve">I planned to skip supper due to the indulgence and had a small sNAck of almonds before bed. </t>
  </si>
  <si>
    <t xml:space="preserve">Over calculating after reading the nutritioNAl facts. My body clearly didn't need as much insulin for quinoa that I imagined due to knowing I have a high BS after brown rice. </t>
  </si>
  <si>
    <t>I took insulin for my high bs and increased my water intake.  I did not eat any additioNAl food until my numbers were at a normal level.</t>
  </si>
  <si>
    <t>I tested approximately 5 times a day and was uNAware of my blood sugar and its trend.  With the CGM, I am always aware of my blood sugar and I am able to treat my numbers more accordingly and be more proactive with highs and lows.</t>
  </si>
  <si>
    <t>To be honest I avoid these situations if I can. I do travel a lot interNAtioNAlly mainly to India which does ad a lot of unknowns to what's going to happen. The other possibly most unknown is probably stress (e.g stressful meeting, conflict with people)</t>
  </si>
  <si>
    <t>I'm very careful about what I eat and I'll avoid carbs almost completely which means I'm not adding huge boluses or forget to take huge boluses or get the calculation wrong. This means that even with the different time zone things don't go that terribly wrong and I can micro correct it back into normal range.  In the stressful sceNArio I'll just correct my BG and wait for the insulin to act.</t>
  </si>
  <si>
    <t>Massively. I went through many different maNAgement philosophy starting on 2 daily injections with fixed and weighted diet, to a basal/bolus (Pen) model including carb counting and a relatively free diet, to pumping first with the same basal/bolus model. The last 3 years I've ditched almost everything I thought was what I should do and started doing what works. I try to keep things simple as far as I can (e.g one basal rate, I don't bother with bolus calculators). I eat relatively (but no religiously) low carb - it's just less hassle. I do things that make a different to me  - that might not be what my healthcare team thinks should work. It actually rarely is. I'm having far better results then I ever did.</t>
  </si>
  <si>
    <t>I did use a Libre but it's so iNAccurate that I find it no longer useful - I seem to spend more time debugging the Libre than using it to help me. I've recently started using a Dexcome and that works far better for me allowing me to do something similar as Stephen Ponder suggests in sugar surfing.</t>
  </si>
  <si>
    <t xml:space="preserve">Maybe not serious (yet), I was at my daughter's graduation, it took much longer than I had anticipated (by 2-3 hours).  Didn't have any sNAcks/sugar, and there were no concession areas.  CGM showed &lt;75 and had been trending down slowly.  I cut my basal to zero for 30 minutes, then to 50% for another 30.  </t>
  </si>
  <si>
    <t xml:space="preserve">Eating at a nice cantiNA (had ceviche, tacos, quesadillas, dessert, etc), So a combo off fats, proteins, and carbs.  Used a dual bolus with a long extended.  Hours later my bg started climbing.  </t>
  </si>
  <si>
    <t xml:space="preserve">In every way possible.  I'm aware of what's going on and what's going to happen before it dies most of the time.  If I have to make a "reactioNAry" decision, I can do it much faster.  I'm aware of the specific impacts many things have on my bg, in real time.  </t>
  </si>
  <si>
    <t xml:space="preserve">U-500 on Medtronic insulin pump, treishba pen and taking invonkaNA </t>
  </si>
  <si>
    <t>I was in DKA for 2 months because of a kidney infection I was uNAware until the symptoms got severe enough to need fluids at the hospital. When they started testing me I was in DKA, double kidney infection and a kidney stone. Before this I was hospitalized 4 separate times in one year with uncontrolled diabetes.</t>
  </si>
  <si>
    <t>Had a 1.9 mmol after school run, trying to get home. Felt hot and head funny so tested and it was 1.9 mmol. I then had to wait for around 50 minutes, checking sugars every 15 minutes until I reAched around 6.2 mmol and then I could drive home, fiNAlly. This was very frustrating at I just wanted to get home but I wasn't physically able to as it was dangerous to myself, my Son, my dog and others on the road for me to drive.</t>
  </si>
  <si>
    <t>I'm gonNA eat this because I want it, I don't care of consequences...Just want to be normal. Dealt with highs of not covering enough</t>
  </si>
  <si>
    <t>Carb counting for a meal. Delivering bolus. Did not complete meal to match origiNAl carb count. Became a hypo situation</t>
  </si>
  <si>
    <t xml:space="preserve">Triple black diamond skiing does a number of my blood glucose because I will have bouts of very intense exercise, followed by periods of iNActivity. I frequently alterNAte between extreme highs and extreme lows during that activity. </t>
  </si>
  <si>
    <t xml:space="preserve">I use my dexcom. I do not ski alone. I do not participate in intense skiing when I don't feel my BG has been stable, in general, of late. Sometimes I do not travel alone to go skiing. I persoNAlly introduce myself to the ski patrol. </t>
  </si>
  <si>
    <t>Very, very different. As a child, on R, I would frequently skip meals when my BG was above 200. Before sliding scale, that was one of the few things that I could do to remedy. As an adult with an epilepsy diagnosis, I am very proactive about the things that I can control to some degree - blood glucose dyNAmics. I am very data-centric.</t>
  </si>
  <si>
    <t>Since it has only been 1 hour since my BG data stabilized and achieved 'flatline' BG data that is not increasing or decreasing, I might be cautious about delivering additioNAl correction. It has only been 2 hours since I changed from MI back onto Omnipod (I am not very knowledgeable about how to best swap between the two because I do that infrequently), so I am not eating for several more hours. Then, I will feel confident that any variability due to irregular basal dosages have been elimiNAted. I will feel more comfortable adding bolus into the system at that time.</t>
  </si>
  <si>
    <t>Even more careful maNAgement and coming to terms with the situation.  Later on the control was even better on a change to aNAlogue insulins from porcine.</t>
  </si>
  <si>
    <t xml:space="preserve">From glass syringe through disposable syringes to cartridge pens.  Accurate blood readings by meter rather than approximate from Clinitest.  Whereas origiNAlly wrote to many food manufacturers asking the carbo content of their foods to be kept on a card index this is always displayed on packaging.  Medical professioNAl know more about diabetes but usually follows exactly that which they have been taught rather than accepting there are exceptions to every rule but two.  With insulin pens it is easy to inject at the dinner table without other diners noticing - I once was the host to three doctor friends at a luncheon and not one of them noticed my injection - I asked them later. </t>
  </si>
  <si>
    <t>I took a yoga class that was much more energetic than I was used to.  This was the entire primary series of Ashtanga, which takes about 1.5 hours and is a dyNAmic flow type of yoga.  I became very hypo, but because I would normally expect to sweat and  my heartbeat to become accelerated, I did not notice the hypo.  AdditioNAlly, I did not want to stop the practice to have sugar.</t>
  </si>
  <si>
    <t>I didn't maNAge it very well!  I became confused and only when someone asked if I was OK did I think that I needed to have some sugar.  I ate a tube of fruit pastilles and was absolutely exhausted.</t>
  </si>
  <si>
    <t xml:space="preserve">When I first became diabetic, I felt that I had to deny myself all sweet things, and so subconciously I was making myself hypo a lot so that i could have chocolate!  I met the diabetes dietician who was absolutely excellent, and I changed from treating hypos with chocolate, which was very slow, and started using sweets or orange juice, which I still do now.  I also maNAge my diabetes much more with exercise now.  </t>
  </si>
  <si>
    <t>It has totally transformed the amount of control I feel I have.  When I first got my libre, I thought that I had the answer to all of my problems and from now on I was going to be in total control.  Of course, Type 1 isn't like that !  So I did get down about 2-4 weeks in when I felt that I really was doing my very, very best and still the graph showed huge ups and downs.  Now (about 2 months in) I understand that it is helping to understand what happens and why and that so many things impact my maNAgement that there will be no easy solution, but I at least know what is happening now and am developing ways of tackling the issues that I still have.  I absolutely HATED finger pricks, and was probably only checking once or twice a day. I feel much happier now to look at my readings, as they actually mean something.  When I was using finger pricks, I struggled to see what they were actually giving me, other than a sNApshot of what state I was in at that moment.</t>
  </si>
  <si>
    <t>I gave a corrective dose of 4 units of humolog 100 (fast acting insulin) and sipped water throughout the day. FortuNAtely it was a warm day and I was on the move which helped bring down the reading back to normal come evening meal time</t>
  </si>
  <si>
    <t xml:space="preserve">I maNAge the situation usually by administering humolog 100 after the period where I am trying to keep away from having a low blood sugar reading. </t>
  </si>
  <si>
    <t>I used to work as a bat surveyor, so understandably I would have been working during the night. One of the first times, I was working at app' 4:00am and came down with a severe hypo half way through due to the lack of routine maNAgement of my diabetes. I was particularly surprised  as I had no idea that routine would have such an impact upon my diabetes. I figured later that the hypo was most likely caused by a combiNAtion of not eating at the right moment in the day and also taking my background insulin at too closer intervals.</t>
  </si>
  <si>
    <t>I maNAged the situation by gorging on pain au chocolates. Followed by an appropriate dosage of insulin and then further close monitoring of my blood sugar levels.</t>
  </si>
  <si>
    <t>In many ways. I am now an adult and I was diagnosed when I was 7 years old so my maNAgement has changed though changing technologies, the amount of care I'm receiving, where I am based... But largely the biggest difference in my diabetes care is due to taking a full-time role where I am working 9 to 5 routine shifts. After my previous problems with working unsociable hours, I looked particularity for a job with routine to help with my health.</t>
  </si>
  <si>
    <t>4.8 (taken at 12:30pm). I have eaten a croissant and yorhurt for breakfast at around 8:30 and I think I may have over estimated the insulin dosage. I am also now thinking about what I can eat to bring the level back to an appropriate range. (I am currently sNAcking on a small baNANA). I am also a bit worried about having to drive to the closest shop to get my dinner and whether the levels will come back into normal range by the time I would have to go.</t>
  </si>
  <si>
    <t>I was laying on a dock on a lake and while I would expect my blood sugar value to lower due to the heat (I easily go low if dehydrated), it dropped significantly. For whatever reason, my Dexcom lost its sigNAl and I had no idea I was that low.  I later questioned why I was that low, and found my sunscreen wasn't working so I was sunburned and that's likely what caused the drop.</t>
  </si>
  <si>
    <t xml:space="preserve">Being low can be scary, I don't always feel the symptoms and can often feel fine when my blood is 1.8mmol/L, but feel severe symptoms at 3.8mmol/L. I can suspend the insulin from my omnipod, however if I have insulin on board I have to take this into consideration. I treat hypos differently, depending on what I'm doing, if I am at work (I am a student nurse), I use jelly babies or dextrose tablets. If I am at the gym I will drink lucosade and in the middle of the night I use orange juice. I leave it 10 minutes before checking my blood glucose again, if it is above 4, I give it another 15-20 minutes before restarting my insulin flow, I know if I do not restart my insulin soon, my blood glucose will rise to 9-11, but I am obviously risking my blood glucose going low again. IF my blood is still below 4, I will eat my hypo treatment again, though this always makes my blood glucose rise above 9... It's never the same, so I have to maNAge each situation differently. </t>
  </si>
  <si>
    <t xml:space="preserve"> The insulin pump canula was blocked &amp; I didn't realise, my sugars were sky high &amp; I felt awful. Every hour I measured my sugars &amp; kept injecting correction doses every hour / hour and a half, rested, drank water, but my levels were rising. I then changed my canula, insulin, batteries, everything in the hope that it would work. Otherwise I was going to have to call the hospital. Thankfully my sugar level gradually came down and I survived another day ! 
This was a sceNArio I had not predicted and was not forewarned about so I learnt the hard way.</t>
  </si>
  <si>
    <t>I ate the whole bar, the craving was thus sated. In terms of my diabetes however, I had to adjust because the chocolate was milk chocolate rather than my regular dark chocolate and not a small bar either. As I use a pump, this occasioNAl splurge can be tackled fairly easily. I used the 'Multiwave' bolus setting whereby I set a larger amount of insulin to be injected immediately with the remaining amount to be distributed evenly over a period of 40 minutes. This method works well for my body.</t>
  </si>
  <si>
    <t>Yes occasioNAlly Free style libre is excellent but these options are expensive as as we have a country that resents the NHS in its political choices we will continue to see a widening gap based on income in health outcomes</t>
  </si>
  <si>
    <t>11.1 - may have a cold and have been iNActive today due to a cold</t>
  </si>
  <si>
    <t xml:space="preserve">Yes alot different, I understand my physiology much better now and the way insulin works as I have become an expert in maNAging my condition, when I first became diabetic I would inject without understanding the implication of how it would affect my body so ran high/low alot, now I control my carb intake and use a pump so my control is much more finely controlled. </t>
  </si>
  <si>
    <t>I knew I had to get up very early to catch a flight. I had eaten normally the previous evening, not had any alcohol, and went to bed reasoNAbly early. However, I had a really dreadful hypo during the night, where I felt like I was halluciNAting and could not move my legs or body to get the juice that was next to my bed. I could not think of any reason at all that this had happened, except for a high workload/stress in the previous week</t>
  </si>
  <si>
    <t xml:space="preserve">As I could not move, I just had to wait and 'ride it out'. My body eventually came to enough to eNAble me to check blood glucose levels and drink some juice. But I was left in a mess of soggy bedsheets from all the swareting and really bad cramps in my legs. </t>
  </si>
  <si>
    <t>I was diagnosed in 1989, so was using vials and syringes and BG test strips that took &gt;3 mins to develop. Now I use pens and short acting insulins and bolus with every meal. I use the Freestyle Libre, which is expensive, but has made more difference than anything else. Technology is better, but really, the treatment is still the same and there has been very little progress in that area. There is still very little advice or help given by healthcare professioNAls to maNAge things on a day to day basis, and so you're left to maNAge everything yourself. But that might be just this area</t>
  </si>
  <si>
    <t>I can see the trend and direction my BGs are going, which is invaluable when having to correct. Helps me understand day to day variations better and what affects my BGs most. My HbA1c is markedly reduced. It's fast and eNAbles me to do more tests. I've had to maNAge this all myself, however, with no help or advice from drs, nurses etc, they're really not interested, just pleased that I'm paying for it myself. Abbott Customer Service isn't always the best either - for example, I had two sensors fail within 2 days, and it has taken over 10 days to get replacements</t>
  </si>
  <si>
    <t>Details given above.  UnfortuNAtely, I could not maNAge my diabetes myself (apart from meter readings) as they had taken my insulin away because I was in their care!!  They refused to let me have it back</t>
  </si>
  <si>
    <t>On my first day of a new job I was struggling to get my blood sugar above 3mmols  (lowest reading 2.4) for most of the morning and was conscious that my hands were shaking - I was a bit worried people may think I had some kind of alcohol/drug problem - I always carry carbs but was also conscious that on a first day people may think me odd for constantly 'sNAcking' all morning!  I assumed it was anxiety related and ended up having to put on a temp basal of -40% which did the trick.  (I didn't want to have people thinking my diabetes was going to be a problem for working so didn't explain what was occurring that morning until a few weeks later to a few people I had come to know).</t>
  </si>
  <si>
    <t>I gradually reduce my basal rates down until my levels have stabilised - often as much as -60% basal.  I maNAge the hypos with fast acting carbs and rechecking BG levels regularly.</t>
  </si>
  <si>
    <t>Accu-Chek Performa NAno, Abbots Libre, Animas Vibe</t>
  </si>
  <si>
    <t>Had a small sNAck to raise the blood sugars</t>
  </si>
  <si>
    <t>Had a small sNAck to raise blood sugars</t>
  </si>
  <si>
    <t>Yes as I was diagnosed when I was 4 I only had two insulin shots a day whereas now I have 4 and have attended the DAFNE course for maNAging blood sugars</t>
  </si>
  <si>
    <t xml:space="preserve">sum </t>
  </si>
  <si>
    <t>CGM user no=0, yes = 1</t>
  </si>
  <si>
    <t>average reported FCR for CGM user</t>
  </si>
  <si>
    <t>treatment procedure for surprising event</t>
  </si>
  <si>
    <t>09.  out of range w. obvious cause treatment procedure</t>
  </si>
  <si>
    <t>10. Recall out of range event w/ novel situation treatment procedure</t>
  </si>
  <si>
    <t>11. Change in diabetes management since diagnosis</t>
  </si>
  <si>
    <t xml:space="preserve">12. If CGM user, effect on management </t>
  </si>
  <si>
    <t>7, normal BG response</t>
  </si>
  <si>
    <t>female</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</si>
  <si>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</si>
  <si>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</si>
  <si>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</si>
  <si>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</si>
  <si>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</si>
  <si>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</si>
  <si>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</si>
  <si>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</si>
  <si>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</si>
  <si>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</si>
  <si>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</si>
  <si>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</si>
  <si>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</si>
  <si>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</si>
  <si>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</si>
  <si>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</si>
  <si>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</si>
  <si>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</si>
  <si>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</si>
  <si>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</si>
  <si>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</si>
  <si>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</si>
  <si>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male</t>
  </si>
  <si>
    <t>85-</t>
  </si>
  <si>
    <t>01. Age in years</t>
  </si>
  <si>
    <t xml:space="preserve">18-24 </t>
  </si>
  <si>
    <t xml:space="preserve">25-34 </t>
  </si>
  <si>
    <t>45-54</t>
  </si>
  <si>
    <t xml:space="preserve">55-64 </t>
  </si>
  <si>
    <t>65-74</t>
  </si>
  <si>
    <t xml:space="preserve">75-84 </t>
  </si>
  <si>
    <t>Total number of participants</t>
  </si>
  <si>
    <t>Total number of participants coded</t>
  </si>
  <si>
    <t>35-44</t>
  </si>
  <si>
    <t>total</t>
  </si>
  <si>
    <t>not specified</t>
  </si>
  <si>
    <t>other</t>
  </si>
  <si>
    <t>prefer not to say</t>
  </si>
  <si>
    <t xml:space="preserve">Total </t>
  </si>
  <si>
    <t>not specifed</t>
  </si>
  <si>
    <t>sum of total</t>
  </si>
  <si>
    <t>Column23</t>
  </si>
  <si>
    <t>1</t>
  </si>
  <si>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t>
    </r>
    <r>
      <rPr>
        <sz val="10"/>
        <color theme="5"/>
        <rFont val="Arial"/>
        <family val="2"/>
      </rPr>
      <t xml:space="preserve">  ? = 4</t>
    </r>
    <r>
      <rPr>
        <sz val="10"/>
        <rFont val="Arial"/>
      </rPr>
      <t xml:space="preserve">,   </t>
    </r>
    <r>
      <rPr>
        <sz val="10"/>
        <color theme="1" tint="0.499984740745262"/>
        <rFont val="Arial"/>
      </rPr>
      <t>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</si>
  <si>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xml:space="preserve">? = 4,      </t>
    </r>
    <r>
      <rPr>
        <sz val="10"/>
        <rFont val="Arial"/>
      </rPr>
      <t>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</si>
  <si>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t>
    </r>
    <r>
      <rPr>
        <sz val="10"/>
        <color theme="5"/>
        <rFont val="Arial"/>
        <family val="2"/>
      </rPr>
      <t xml:space="preserve">    ? = 4,     </t>
    </r>
    <r>
      <rPr>
        <sz val="10"/>
        <rFont val="Arial"/>
      </rPr>
      <t>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</si>
  <si>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t>
    </r>
    <r>
      <rPr>
        <sz val="10"/>
        <color theme="5"/>
        <rFont val="Arial"/>
        <family val="2"/>
      </rPr>
      <t xml:space="preserve"> ?= 4,</t>
    </r>
    <r>
      <rPr>
        <sz val="10"/>
        <rFont val="Arial"/>
      </rPr>
      <t xml:space="preserve">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</si>
  <si>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4"/>
        <rFont val="Arial"/>
      </rPr>
      <t>SM = 3</t>
    </r>
    <r>
      <rPr>
        <sz val="10"/>
        <rFont val="Arial"/>
      </rPr>
      <t xml:space="preserve">, </t>
    </r>
    <r>
      <rPr>
        <sz val="10"/>
        <color theme="5"/>
        <rFont val="Arial"/>
        <family val="2"/>
      </rPr>
      <t>? = 4</t>
    </r>
    <r>
      <rPr>
        <sz val="10"/>
        <rFont val="Arial"/>
      </rPr>
      <t>,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</si>
  <si>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4</t>
    </r>
    <r>
      <rPr>
        <sz val="10"/>
        <rFont val="Arial"/>
      </rPr>
      <t>,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</si>
  <si>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 4</t>
    </r>
    <r>
      <rPr>
        <sz val="10"/>
        <rFont val="Arial"/>
      </rPr>
      <t>,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</si>
  <si>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 4,</t>
    </r>
    <r>
      <rPr>
        <sz val="10"/>
        <rFont val="Arial"/>
      </rPr>
      <t xml:space="preserve">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</si>
  <si>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 xml:space="preserve">SM = 3   </t>
    </r>
    <r>
      <rPr>
        <sz val="10"/>
        <color rgb="FFFF0000"/>
        <rFont val="Arial"/>
      </rPr>
      <t>?= 4</t>
    </r>
    <r>
      <rPr>
        <sz val="10"/>
        <rFont val="Arial"/>
      </rPr>
      <t>,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</si>
  <si>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 4</t>
    </r>
    <r>
      <rPr>
        <sz val="10"/>
        <rFont val="Arial"/>
      </rPr>
      <t>,   NA = 5</t>
    </r>
  </si>
  <si>
    <r>
      <rPr>
        <sz val="10"/>
        <color theme="7"/>
        <rFont val="Arial"/>
        <family val="2"/>
      </rPr>
      <t>HAB=1</t>
    </r>
    <r>
      <rPr>
        <sz val="10"/>
        <rFont val="Arial"/>
      </rPr>
      <t xml:space="preserve">, </t>
    </r>
    <r>
      <rPr>
        <sz val="10"/>
        <color theme="9"/>
        <rFont val="Arial"/>
        <family val="2"/>
      </rPr>
      <t>FCR =2</t>
    </r>
    <r>
      <rPr>
        <sz val="10"/>
        <rFont val="Arial"/>
      </rPr>
      <t xml:space="preserve">, </t>
    </r>
    <r>
      <rPr>
        <sz val="10"/>
        <color theme="8"/>
        <rFont val="Arial"/>
        <family val="2"/>
      </rPr>
      <t>SM = 3</t>
    </r>
    <r>
      <rPr>
        <sz val="10"/>
        <rFont val="Arial"/>
      </rPr>
      <t xml:space="preserve">,  </t>
    </r>
    <r>
      <rPr>
        <sz val="10"/>
        <color theme="5"/>
        <rFont val="Arial"/>
        <family val="2"/>
      </rPr>
      <t>? = 4</t>
    </r>
    <r>
      <rPr>
        <sz val="10"/>
        <rFont val="Arial"/>
      </rPr>
      <t>,   NA = 5</t>
    </r>
  </si>
  <si>
    <t>HAB</t>
  </si>
  <si>
    <t>SM</t>
  </si>
  <si>
    <t>participants total</t>
  </si>
  <si>
    <t>pump user no=0, yes = 1</t>
  </si>
  <si>
    <t>Insulin to carb ratio, and bg correction factor</t>
  </si>
  <si>
    <t>I'm normally extremely careful to avoid lows at night. One morning about 2 AM I awoke with symptoms of low BG. I tested at 52. I'd been fine at bedtime, several hours after last bolus. I then had an aha! moment. "So that's what John Walsh was talking about in his book "Using Insulin" when he mentioned a delayed low from exercise!" I had spaded a flower bed for about four hours the previous day, which is far more exercise than this old lady gets in a normal day. I was age 72 at the time. I'd neglected to take that exercise into account when I decided my bedtime BG was acceptable.</t>
  </si>
  <si>
    <t>Thought processes are muddy during Hypos but I ALWAYS carry quick carbs with me.  Hardly ever see hypos now because with a CGM I can see them coming and correct before they become severe.  Extended Hypers are frustrating and invariably require many hours of babysitting afterward to ensure no subsequent hypo.</t>
  </si>
  <si>
    <t>For an unexpected high reading, I check my infusion site, check to see if a bolus was indeed delivered, confirmed meter reading with CGM (or vice versa) and checked for trending info - is it going up/down.  I did have a major low while flying - realized I hadn't disconnected my pump suring takeoff, had a high sugar beverage and adjusted my basal rate down.</t>
  </si>
  <si>
    <t>When I have dangerous highs I feel bad physically but my brain functions perfectly fine. I take a bolus to correct and wait until my BG drops. I will often do some cardio exercise to increase metabolism so the bolus works faster.
One of my first serious hypos happened on a plane. 8 hour flight to London UK. I was nervous and excited about flying overseas for the first time. My eating and sleeping schedule were off due to time zone changes. I fell asleep and slept into a hypo situation. When I was awakened I was very disoriented and uncooperative. I had a very difficult time with the flight staff and security. My friend knew about my diabetes but he had never seen this before. He advised the air crew and security what to bring me for food. He also talked to me and assured me everything would be ok - this is extremely important for someone in a hypo situation who is surrounded by strangers. He was very helpful and the crew and security were able to bring me back to a state where I could look after myself.</t>
  </si>
  <si>
    <t xml:space="preserve">Usually travel and not knowing how my schedule will go, and that I'll be on my feet for 4 hours instead of 3, or whatever it is. Two weeks ago I ordered a thai chicken salad with cabbage (so boring) and the dressing had hidden sugar that spiked me to 300. So this is a bad month. Two instances of 300+ sugars. AGH. </t>
  </si>
  <si>
    <t>Most surprising lows happen in the middle of the night for me. Even this morning, I woke up to my alarm at 43mg/dL - glucometer reading. I was low before bed last night (which was strange in itself because I only gave about half the insulin I normally would for the number of carbs I'd eaten through the day) and corrected with 28 fast acting carbs... if anything I was anticipating a high bg! I've been on a new workout program for about 1.5 weeks and I'm thinking that my elevated daily activity is causing my insulin sensitivity to improve. 
When I see an unexpected low, I'm usually hit with frustration immediately. But lately, because I've been paying so much attention to every little move I make and thing I eat and bolusing decision, I feel like I can much better pinpoint how to fix things. 
When I am NOT logging or paying attention, the unexpected bg would just fuel my burnout and feelings of "what's the point?"</t>
  </si>
  <si>
    <t>Sometimes when I go out to eat, I can't get an exact count of carbohydrates from the establishment, so I have to pretty much guess based on my knowledge of amounts of carbohydrates different foods generally have in them. I can remember several times where I ate Chinese food and had very high blood sugars because I didn't guess the carb count correctly.</t>
  </si>
  <si>
    <t xml:space="preserve">I took a large bolus and checked for ketones. I was ketone free so I put on a TBR of 130% and went back to bed. I was exhausted. My husband checked me every 2hrs until normality  resumed. </t>
  </si>
  <si>
    <t xml:space="preserve">I would put it in my pump. I have it set to a 1:7 IC ratio. I would follow that exactly, plus whatever correction it recommended. I am not planning on working out until this evening, and I do not have class for another 3 hours, so my insulin should have peaked by then. </t>
  </si>
  <si>
    <t xml:space="preserve">At a wedding. Took a large shot (9 units novalog) because I thought that my pump had clogged and that's why I was high. Then my BG started dropping FAST. I had been dancing and had 13 units on board with a BG of 180. So I drank three glasses of soda and two cupcakes and sat and waited for it to even out.  </t>
  </si>
  <si>
    <t>I calculate how many carbs I'm eating and if it's also going to be a high fat meal or lower/normal fat meal.  I would also take extra insulin because my blood sugar is above my target.  I would also consider what other activities I might be doing later and if physical, possibly take off a little of the carbs to lower the amount of insulin.  My ratios are all set in my pump and are pretty on point (I just changed some of the settings last week), so I would input the carbs and let it calculate the dosage based on that and my blood sugar.</t>
  </si>
  <si>
    <t>Happens every day and needs treatment by thinking over it</t>
  </si>
  <si>
    <t>I gave a correction bolus once the pump allowed me to but I also did a temporary basal increase to help combat the high and bring it down into normal range quicker.</t>
  </si>
  <si>
    <t>I was upset at having continuous high readings so I bolused an extra 6units to try to get my sugar down. It dropped to 40</t>
  </si>
  <si>
    <t>Just bolus and waited it out.</t>
  </si>
  <si>
    <r>
      <t xml:space="preserve">Same as above </t>
    </r>
    <r>
      <rPr>
        <i/>
        <sz val="10"/>
        <rFont val="Arial"/>
      </rPr>
      <t>(8b.?)</t>
    </r>
  </si>
  <si>
    <t>Today I thought I had baked a meal with some potatoes (about 30g of carbs) in it. I injected 3U 10 min before the meal, unwrapped my meal and realised there was almost no carbs in it at all. I knew I was going to drop really low as I have about 2-3U insulin on board that I'm not going to need.</t>
  </si>
  <si>
    <t xml:space="preserve"> I stopped my basal rate for one hour (=  0.75U made up for) and I went to drink a latte (= 1U made up for) and hoped the 1.25 on board was approx right for the meal. I still went low (3.0) and ate another 10g of carbs which put me back at 4.6 and straight trend</t>
  </si>
  <si>
    <t>I had cake with a friend, "why do I have to give up all life's little pleasures?" Ive never been overweight and I've always exercised!"</t>
  </si>
  <si>
    <t>Ate to much at my birthday</t>
  </si>
  <si>
    <t>Found bg high after a stressful presentation in public</t>
  </si>
  <si>
    <t xml:space="preserve">I had court for my divorce. I was extremely stressed out!! My blood glucose went through the roof then bottomed out very low. Awful situation!! We have since figured out stress really does negatively impact my blood glucose. </t>
  </si>
  <si>
    <t xml:space="preserve">These are frequent situations. I will eat the same thing and have a totally different result. I exercise daily and sometimes I get a spike after the run and sometimes not. I recently fasted for 3 days and surprisingly has a couple of days if continued good control end after the day ended. now I'm back to my usual state, that is, not controlled, as described earlier in my response to unexpected spikes. 
</t>
  </si>
  <si>
    <t>126.  I didn't want to get up to get the meter to do this now, then decided the annoyance of having to finish this survey tomorrow outweighs the annoyance of needing to get up.  I also thought about where my blood sugar would be now -- following the dinner number of 289 just a few hours ago.  Definitely had some thoughts of "ok I don't want this number to be high and bad and recorded permanently in (this) study."</t>
  </si>
  <si>
    <t>102 mg/dL; I just had a dinner and I expect big will rise up to about 130 over the next 2 hours or so; then it should gradually return to target range; I also checked if my closed-loop system is up and running, which give me confidence my overnight bg will be fine</t>
  </si>
  <si>
    <t>sums</t>
  </si>
  <si>
    <t>I'm now 1 hour from my last bolus. If my BG were still 133, I'd estimate that 2 units of my 10 had been used up, but I still had roughly 8 units on board.  2 of those units would be required for food already consumed by not yet digested/absorbed, 2.5 more units will by used by the "dawn phenomenon" rise in BG at this time of day. That leaves me with 3.5 units left on board for food I haven't yet consumed. That will cover my fruit and nuts. I would now need to add additional insulin for any additional foods I plan to consume in the next five hours. I plan to work in the yard, but expect it to be light enough work that my normal I:C ratio would not need adjustment. So I'd only consider carbs and protein of the additional food.</t>
  </si>
  <si>
    <t xml:space="preserve">The CGM is like full-motion video compared to a single photograph that's like a  fingerstick. I now maNAge diabetes like the dynamic disease that it is. I don't view my settings and formulas programmed into my diabetes devices as set-it-and-forget-it settings. This philosophy and treatment tactics is best described in Stephen Ponder's Sugar Surfing book. I now respond to my CGM fluctuations in a timely way. Seeing the CGM trend is very useful. Then I can factor into my thinking how much insulin is still active and yet to exert its effect, my exercise, and any patterns that I've observed looking at my diabetes data. Many people use CGM simply for this realtime feedback, which is very useful. I like to also use retrospective aNAlysis to help inform my management today. I now feel like I can "steer" my BG for much of the time. My go-to graph is the Dexcom Clarity 14-day standard day graph. Other graphs are helpful but the 14-day report is the one that drives almost all of the changes I will make to pump settings including insulin to carb ratio, insulin sensitivity factor, and insulin duration. I also use an Apple Watch so that I can easily monitor my blood glucose. </t>
  </si>
  <si>
    <t>Many years ago I traveled to Sydney, Australia. I rented a bicycle and headed out for an extended day-long bicycle excursion that included two ferries, bicycling along the coast and over some hilly terrain followed by a train ride back to Sydney. I had plenty of quick acting glucose (glucose tabs, juice-boxes, other snacks) with me but consumed all of them during an unexpectedly tougher ride. I experienced several periods of hypoglycemia and I successfully treated them. When I arrived at small town with the return railroad station, I ate a generous dinner with meat and vegetables and then boarded the train. As soon as I boarded the railroad car with my bicycle, I did a fingerstick and was surprised to see a hypo-number at the higher end of the range. I found myself alone in the rail-car as I was moving in a reverse-commute direction. I had no low supplies with me as I had consumed them earlier in the day a thought my generous dinner would be enough to keep me in range for me 30-minute or so trip back to Sydney. I was fingersticking frquently and observe my BG number falling into a more serious hypo range. I arrived in Sydney at an unfamiliar underground railroad station encumbered by a bicycle and impeded by turnstiles that would not allow me to pass. I tried purchasing a candy bar from a vending machine but did not have the correct change. I finally made it to the street surface and appealed to a passerby for help in finding some food. He pointed me in the right direction and I found something to eat. I learned that day to always carry more hypo supplies than needed and to immediately resupply when given a chance.</t>
  </si>
  <si>
    <t xml:space="preserve">I'll make liberal use of a blood glucose meter to insure that I'm acting on dependable BG numbers. I'll be extra careful to wash and dry my hands so I'm not getting incorrect numbers. If the infusion site age is on the third day, I'll change it out without needing more confirmation. As I use my blood glucose meter, I will pay close attention to how well the CGM corresponds and make judgments about the current reliability of the CGM numbers. If my BG numbers exceed 250 mg/dL (13.9 mmol/L), I'll make Afrezza and syringe corrections.  I'll often decide to deliver an external shot into muscle (IM or intramuscular) to shorten the action time. </t>
  </si>
  <si>
    <t xml:space="preserve">I know you're looking for a specific situation but this scenario occurs so often, it  simply recedes in my memory. I use Sugar Surfing techniques as described by Dr. Stephen Ponder. I watch my CGM closely, especially after meals. I look for BG rises that occur quickly, a rapid delta. I consider what I ate and the timing of my insulin dose and the meal I ate. I consider using a quick walk, say 20 minutes, might be the best answer to the rising BG. I think about the age of my infusion set. If it's on its third day, I might conclude that the unusual BG spike is related to an infusion site with fading sensitivity. I consider whether I may have an infection that could be driving the BG higher. I think about whether my recent exercise routine has diminished relative to the longer exercise trend. I wonder if my infusion site might be going bad and think to look for blood and feel for site pain. </t>
  </si>
  <si>
    <t>It's a different universe! We are now light years beyond urine testing and one injection a day and a very limited "food exchange" diet. On the downside, with current technology and the ability to respond to trends instantly, one is always monitoring, always making decisions, always aware that one is managing one's diabetes. In the old days, you could pretty much forget it for long stretches of time.</t>
  </si>
  <si>
    <t>The ability to see trendlines is a little miracle. The CGM adds so much more context to the isolated fingerstick test. Knowing what your BG is now is fine, but knowing whether you are rising or falling or holding steady is infinitely more valuable for decision-making and diabetes management.</t>
  </si>
  <si>
    <t>WAY better with a CGM.  It's so critical to see the trends. I'm not made anxious by all the data, quite the opposite actually.  It is much easier to stay in range and keep to a more narrow range with the regular data.  The CGM's interstitial fluid values lag the actual blood glucose by a bit, but it's not difficult to get calibrated to this.</t>
  </si>
  <si>
    <t xml:space="preserve">I managed it poorly. Kept drinking juice and kept vomiting it up. Eventually enough stayed down to bring my BG up. This was before my Dexcom and I was afraid to go to sleep. </t>
  </si>
  <si>
    <t xml:space="preserve">I had a lot of snacks with me and checked my BG often. </t>
  </si>
  <si>
    <t>Respond to trends in a dynamic manner, first manually, then semi-automatically using a closed loop system</t>
  </si>
  <si>
    <t>Since I could not find any other explanation, I concluded this must be due to a pump-related failure, such as bubbles in the tubing, occlusion, or kinked canula. In such situations, I take a bolus correction manually, and replace the pump set</t>
  </si>
  <si>
    <t>I have my CGM handy at all times. The instructor knows I may get an alarm and have to respond. I have my insulin pen handy, also water, quick carbs, and a balanced snack bar available at all times. I know I can rest at any time during the lesson and respond as needed.</t>
  </si>
  <si>
    <t xml:space="preserve">Absolutely. Lots of changes in 50 years.
When diagnosed, 1 Injection of lente per day, and testing urine for glucose.  Insulin adjustments made every 4-6 months, based on doctors orders.
Gradual changes over the years, changing to MDI, then pump. Started BG testing, but initially only for doctor to review and change dosage. FiNAlly received diabetes self management skills in late 1980s, insulin pump in 1990s, and CGMS in 2007.
In last 8 years, most significant has been participation in online and in person supports groups, learning more from other diabetics than doctors could provide, in dealing with real day to day life with diabetes. I learned about pumps and CGMS from other diabetics first, not my endos. 
</t>
  </si>
  <si>
    <t xml:space="preserve">I was unable to change the situation ,until I started using CGMS. Then I was able to see patterns and find ways to keep my BG in range. </t>
  </si>
  <si>
    <t>There is no specific example. I manage every day about the same.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</si>
</sst>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rgb="FF000000"/>
      <name val="Arial"/>
    </font>
    <font>
      <sz val="12"/>
      <color theme="1"/>
      <name val="Calibri"/>
      <family val="2"/>
      <scheme val="minor"/>
    </font>
    <font>
      <sz val="12"/>
      <color theme="1"/>
      <name val="Calibri"/>
      <family val="2"/>
      <scheme val="minor"/>
    </font>
    <font>
      <sz val="10"/>
      <name val="Arial"/>
    </font>
    <font>
      <sz val="20"/>
      <color theme="1"/>
      <name val="Calibri"/>
      <scheme val="minor"/>
    </font>
    <font>
      <sz val="10"/>
      <color theme="7"/>
      <name val="Arial"/>
      <family val="2"/>
    </font>
    <font>
      <sz val="10"/>
      <color theme="9"/>
      <name val="Arial"/>
      <family val="2"/>
    </font>
    <font>
      <sz val="10"/>
      <color theme="8"/>
      <name val="Arial"/>
      <family val="2"/>
    </font>
    <font>
      <sz val="10"/>
      <color theme="5"/>
      <name val="Arial"/>
      <family val="2"/>
    </font>
    <font>
      <sz val="20"/>
      <color rgb="FF000000"/>
      <name val="Arial"/>
      <family val="2"/>
    </font>
    <font>
      <sz val="10"/>
      <color theme="1" tint="0.499984740745262"/>
      <name val="Arial"/>
    </font>
    <font>
      <u/>
      <sz val="10"/>
      <color theme="10"/>
      <name val="Arial"/>
    </font>
    <font>
      <u/>
      <sz val="10"/>
      <color theme="11"/>
      <name val="Arial"/>
    </font>
    <font>
      <sz val="10"/>
      <color theme="4"/>
      <name val="Arial"/>
    </font>
    <font>
      <b/>
      <sz val="10"/>
      <name val="Arial"/>
    </font>
    <font>
      <b/>
      <sz val="10"/>
      <color rgb="FF000000"/>
      <name val="Arial"/>
    </font>
    <font>
      <sz val="10"/>
      <color theme="4" tint="-0.249977111117893"/>
      <name val="Arial"/>
    </font>
    <font>
      <sz val="12"/>
      <color rgb="FF000000"/>
      <name val="Calibri"/>
      <family val="2"/>
    </font>
    <font>
      <sz val="10"/>
      <color rgb="FFFF0000"/>
      <name val="Arial"/>
    </font>
    <font>
      <b/>
      <sz val="10"/>
      <color theme="4" tint="-0.249977111117893"/>
      <name val="Arial"/>
    </font>
    <font>
      <i/>
      <sz val="10"/>
      <name val="Arial"/>
    </font>
    <font>
      <b/>
      <sz val="12"/>
      <color theme="1"/>
      <name val="Calibri"/>
      <family val="2"/>
      <scheme val="minor"/>
    </font>
    <font>
      <b/>
      <sz val="12"/>
      <name val="Calibri"/>
      <family val="2"/>
      <scheme val="minor"/>
    </font>
    <font>
      <sz val="12"/>
      <name val="Calibri"/>
      <family val="2"/>
      <scheme val="minor"/>
    </font>
  </fonts>
  <fills count="18">
    <fill>
      <patternFill patternType="none"/>
    </fill>
    <fill>
      <patternFill patternType="gray125"/>
    </fill>
    <fill>
      <patternFill patternType="solid">
        <fgColor theme="5"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bgColor indexed="64"/>
      </patternFill>
    </fill>
    <fill>
      <patternFill patternType="solid">
        <fgColor theme="6"/>
        <bgColor indexed="64"/>
      </patternFill>
    </fill>
    <fill>
      <patternFill patternType="solid">
        <fgColor theme="2"/>
        <bgColor indexed="64"/>
      </patternFill>
    </fill>
    <fill>
      <patternFill patternType="solid">
        <fgColor theme="0" tint="-4.9989318521683403E-2"/>
        <bgColor indexed="64"/>
      </patternFill>
    </fill>
    <fill>
      <patternFill patternType="solid">
        <fgColor rgb="FFF2F4F7"/>
        <bgColor indexed="64"/>
      </patternFill>
    </fill>
    <fill>
      <patternFill patternType="solid">
        <fgColor rgb="FFF5F4F6"/>
        <bgColor indexed="64"/>
      </patternFill>
    </fill>
    <fill>
      <patternFill patternType="solid">
        <fgColor theme="8" tint="0.79998168889431442"/>
        <bgColor indexed="64"/>
      </patternFill>
    </fill>
    <fill>
      <patternFill patternType="solid">
        <fgColor theme="6" tint="0.79998168889431442"/>
        <bgColor theme="6" tint="0.79998168889431442"/>
      </patternFill>
    </fill>
    <fill>
      <patternFill patternType="solid">
        <fgColor theme="7"/>
        <bgColor indexed="64"/>
      </patternFill>
    </fill>
    <fill>
      <patternFill patternType="solid">
        <fgColor theme="5"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theme="4"/>
      </bottom>
      <diagonal/>
    </border>
    <border>
      <left/>
      <right/>
      <top/>
      <bottom style="thin">
        <color theme="6"/>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6"/>
      </bottom>
      <diagonal/>
    </border>
    <border>
      <left style="thin">
        <color auto="1"/>
      </left>
      <right style="thin">
        <color auto="1"/>
      </right>
      <top/>
      <bottom/>
      <diagonal/>
    </border>
    <border>
      <left style="medium">
        <color auto="1"/>
      </left>
      <right/>
      <top style="medium">
        <color auto="1"/>
      </top>
      <bottom/>
      <diagonal/>
    </border>
    <border>
      <left style="thin">
        <color auto="1"/>
      </left>
      <right style="thin">
        <color auto="1"/>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right style="thin">
        <color auto="1"/>
      </right>
      <top/>
      <bottom style="thin">
        <color auto="1"/>
      </bottom>
      <diagonal/>
    </border>
  </borders>
  <cellStyleXfs count="120">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48">
    <xf numFmtId="0" fontId="0" fillId="0" borderId="0" xfId="0"/>
    <xf numFmtId="0" fontId="0" fillId="0" borderId="0" xfId="0" applyFont="1" applyAlignment="1">
      <alignment wrapText="1"/>
    </xf>
    <xf numFmtId="0" fontId="3" fillId="0" borderId="0" xfId="0" applyFont="1" applyAlignment="1">
      <alignment wrapText="1"/>
    </xf>
    <xf numFmtId="0" fontId="4" fillId="5" borderId="0" xfId="2" applyFont="1" applyFill="1" applyAlignment="1">
      <alignment wrapText="1"/>
    </xf>
    <xf numFmtId="0" fontId="4" fillId="6" borderId="0" xfId="1" applyFont="1" applyFill="1" applyAlignment="1">
      <alignment wrapText="1"/>
    </xf>
    <xf numFmtId="0" fontId="4" fillId="7" borderId="0" xfId="3" applyFont="1" applyFill="1" applyAlignment="1">
      <alignment wrapText="1"/>
    </xf>
    <xf numFmtId="0" fontId="3" fillId="0" borderId="0" xfId="0" applyFont="1" applyAlignment="1">
      <alignment vertical="top" wrapText="1"/>
    </xf>
    <xf numFmtId="0" fontId="0" fillId="0" borderId="0" xfId="0" applyFont="1" applyAlignment="1">
      <alignment vertical="top" wrapText="1"/>
    </xf>
    <xf numFmtId="0" fontId="9" fillId="8" borderId="0" xfId="0" applyFont="1" applyFill="1" applyAlignment="1">
      <alignment wrapText="1"/>
    </xf>
    <xf numFmtId="0" fontId="0" fillId="9" borderId="0" xfId="0" applyFont="1" applyFill="1" applyAlignment="1">
      <alignment wrapText="1"/>
    </xf>
    <xf numFmtId="0" fontId="3" fillId="10" borderId="0" xfId="0" applyFont="1" applyFill="1" applyAlignment="1">
      <alignment vertical="top" wrapText="1"/>
    </xf>
    <xf numFmtId="0" fontId="3" fillId="10" borderId="0" xfId="0" quotePrefix="1" applyFont="1" applyFill="1" applyAlignment="1">
      <alignment vertical="top" wrapText="1"/>
    </xf>
    <xf numFmtId="0" fontId="3" fillId="0" borderId="0" xfId="0" quotePrefix="1" applyFont="1" applyFill="1" applyAlignment="1">
      <alignment vertical="top" wrapText="1"/>
    </xf>
    <xf numFmtId="0" fontId="3" fillId="12" borderId="1" xfId="0" applyFont="1" applyFill="1" applyBorder="1" applyAlignment="1">
      <alignment vertical="top" wrapText="1"/>
    </xf>
    <xf numFmtId="0" fontId="3" fillId="12" borderId="1" xfId="0" applyFont="1" applyFill="1" applyBorder="1" applyAlignment="1">
      <alignment wrapText="1"/>
    </xf>
    <xf numFmtId="0" fontId="0" fillId="12" borderId="1" xfId="0" applyFont="1" applyFill="1" applyBorder="1" applyAlignment="1">
      <alignment vertical="top" wrapText="1"/>
    </xf>
    <xf numFmtId="0" fontId="3" fillId="12" borderId="1" xfId="0" quotePrefix="1" applyFont="1" applyFill="1" applyBorder="1" applyAlignment="1">
      <alignment vertical="top" wrapText="1"/>
    </xf>
    <xf numFmtId="0" fontId="3" fillId="0" borderId="1" xfId="0" applyFont="1" applyBorder="1" applyAlignment="1">
      <alignment wrapText="1"/>
    </xf>
    <xf numFmtId="0" fontId="3" fillId="0" borderId="1" xfId="0" applyFont="1" applyBorder="1" applyAlignment="1">
      <alignment vertical="top" wrapText="1"/>
    </xf>
    <xf numFmtId="0" fontId="3" fillId="10" borderId="1" xfId="0" applyFont="1" applyFill="1" applyBorder="1" applyAlignment="1">
      <alignment vertical="top" wrapText="1"/>
    </xf>
    <xf numFmtId="0" fontId="3" fillId="11" borderId="1" xfId="0" applyFont="1" applyFill="1" applyBorder="1" applyAlignment="1">
      <alignment vertical="top" wrapText="1"/>
    </xf>
    <xf numFmtId="0" fontId="0" fillId="0" borderId="1" xfId="0" applyFont="1" applyBorder="1" applyAlignment="1">
      <alignment vertical="top" wrapText="1"/>
    </xf>
    <xf numFmtId="0" fontId="3" fillId="0" borderId="1" xfId="0" applyNumberFormat="1" applyFont="1" applyBorder="1" applyAlignment="1">
      <alignment vertical="top" wrapText="1"/>
    </xf>
    <xf numFmtId="0" fontId="3" fillId="13" borderId="1" xfId="0" applyFont="1" applyFill="1" applyBorder="1" applyAlignment="1">
      <alignment wrapText="1"/>
    </xf>
    <xf numFmtId="0" fontId="3" fillId="13" borderId="1" xfId="0" applyFont="1" applyFill="1" applyBorder="1" applyAlignment="1">
      <alignment vertical="top" wrapText="1"/>
    </xf>
    <xf numFmtId="0" fontId="3" fillId="13" borderId="1" xfId="0" quotePrefix="1" applyFont="1" applyFill="1" applyBorder="1" applyAlignment="1">
      <alignment vertical="top" wrapText="1"/>
    </xf>
    <xf numFmtId="0" fontId="0" fillId="13" borderId="1" xfId="0" applyFont="1" applyFill="1" applyBorder="1" applyAlignment="1">
      <alignment vertical="top" wrapText="1"/>
    </xf>
    <xf numFmtId="0" fontId="14" fillId="14" borderId="0" xfId="0" applyFont="1" applyFill="1" applyAlignment="1">
      <alignment vertical="top" wrapText="1"/>
    </xf>
    <xf numFmtId="0" fontId="15" fillId="14" borderId="0" xfId="0" applyFont="1" applyFill="1" applyAlignment="1">
      <alignment vertical="top" wrapText="1"/>
    </xf>
    <xf numFmtId="0" fontId="3" fillId="15" borderId="1" xfId="0" applyNumberFormat="1" applyFont="1" applyFill="1" applyBorder="1" applyAlignment="1">
      <alignment vertical="top" wrapText="1"/>
    </xf>
    <xf numFmtId="0" fontId="3" fillId="0" borderId="0" xfId="0" applyFont="1" applyFill="1" applyAlignment="1">
      <alignment vertical="top" wrapText="1"/>
    </xf>
    <xf numFmtId="0" fontId="3" fillId="0" borderId="1" xfId="0" applyNumberFormat="1" applyFont="1" applyFill="1" applyBorder="1" applyAlignment="1">
      <alignment vertical="top" wrapText="1"/>
    </xf>
    <xf numFmtId="0" fontId="3" fillId="0" borderId="1" xfId="0" applyFont="1" applyFill="1" applyBorder="1" applyAlignment="1">
      <alignment vertical="top" wrapText="1"/>
    </xf>
    <xf numFmtId="0" fontId="0" fillId="0" borderId="0" xfId="0" applyFont="1" applyFill="1" applyAlignment="1">
      <alignment vertical="top" wrapText="1"/>
    </xf>
    <xf numFmtId="0" fontId="15" fillId="0" borderId="0" xfId="0" applyFont="1" applyFill="1" applyAlignment="1">
      <alignment vertical="top" wrapText="1"/>
    </xf>
    <xf numFmtId="0" fontId="14" fillId="0" borderId="0" xfId="0" applyFont="1" applyFill="1" applyAlignment="1">
      <alignment vertical="top" wrapText="1"/>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0" xfId="0" applyFont="1" applyBorder="1" applyAlignment="1">
      <alignment vertical="top" wrapText="1"/>
    </xf>
    <xf numFmtId="0" fontId="3" fillId="0" borderId="0" xfId="0" applyFont="1" applyFill="1" applyBorder="1" applyAlignment="1">
      <alignment vertical="top" wrapText="1"/>
    </xf>
    <xf numFmtId="0" fontId="3" fillId="0" borderId="0" xfId="0" applyNumberFormat="1" applyFont="1" applyFill="1" applyBorder="1" applyAlignment="1">
      <alignment vertical="top" wrapText="1"/>
    </xf>
    <xf numFmtId="0" fontId="0" fillId="0" borderId="0" xfId="0" applyFont="1" applyFill="1" applyBorder="1" applyAlignment="1">
      <alignment vertical="top" wrapText="1"/>
    </xf>
    <xf numFmtId="0" fontId="14" fillId="14" borderId="0" xfId="0" applyFont="1" applyFill="1" applyBorder="1" applyAlignment="1">
      <alignment vertical="top" wrapText="1"/>
    </xf>
    <xf numFmtId="0" fontId="15" fillId="0" borderId="0" xfId="0" applyFont="1" applyFill="1" applyBorder="1" applyAlignment="1">
      <alignment vertical="top" wrapText="1"/>
    </xf>
    <xf numFmtId="0" fontId="15" fillId="0" borderId="0" xfId="0" applyFont="1" applyFill="1" applyBorder="1"/>
    <xf numFmtId="0" fontId="14" fillId="0" borderId="0" xfId="0" applyFont="1" applyFill="1" applyBorder="1" applyAlignment="1">
      <alignment vertical="top" wrapText="1"/>
    </xf>
    <xf numFmtId="0" fontId="14" fillId="15" borderId="0" xfId="0" applyFont="1" applyFill="1" applyAlignment="1">
      <alignment vertical="top" wrapText="1"/>
    </xf>
    <xf numFmtId="0" fontId="3" fillId="0" borderId="6" xfId="0" applyNumberFormat="1" applyFont="1" applyBorder="1" applyAlignment="1">
      <alignment vertical="top" wrapText="1"/>
    </xf>
    <xf numFmtId="0" fontId="3" fillId="0" borderId="0" xfId="0" applyFont="1" applyFill="1" applyAlignment="1">
      <alignment horizontal="left" vertical="top" wrapText="1" indent="1"/>
    </xf>
    <xf numFmtId="0" fontId="3" fillId="0" borderId="0" xfId="0" applyFont="1" applyFill="1" applyBorder="1" applyAlignment="1">
      <alignment horizontal="left" vertical="top" wrapText="1" indent="1"/>
    </xf>
    <xf numFmtId="0" fontId="3" fillId="15" borderId="0" xfId="0" applyFont="1" applyFill="1" applyAlignment="1">
      <alignment horizontal="left" vertical="top" wrapText="1" indent="1"/>
    </xf>
    <xf numFmtId="0" fontId="3" fillId="0" borderId="0" xfId="0" applyFont="1" applyAlignment="1">
      <alignment horizontal="left" vertical="top" wrapText="1" indent="1"/>
    </xf>
    <xf numFmtId="0" fontId="3" fillId="15" borderId="4" xfId="0" applyNumberFormat="1" applyFont="1" applyFill="1" applyBorder="1" applyAlignment="1">
      <alignment vertical="top" wrapText="1"/>
    </xf>
    <xf numFmtId="0" fontId="3" fillId="0" borderId="3" xfId="0" applyFont="1" applyBorder="1" applyAlignment="1">
      <alignment horizontal="left" vertical="top" wrapText="1" indent="1"/>
    </xf>
    <xf numFmtId="0" fontId="3" fillId="15" borderId="0" xfId="0" applyFont="1" applyFill="1" applyBorder="1" applyAlignment="1">
      <alignment horizontal="left" vertical="top" wrapText="1" indent="1"/>
    </xf>
    <xf numFmtId="0" fontId="3" fillId="0" borderId="0" xfId="0" applyFont="1" applyFill="1" applyBorder="1" applyAlignment="1">
      <alignment horizontal="right" vertical="top" wrapText="1"/>
    </xf>
    <xf numFmtId="0" fontId="14" fillId="0" borderId="0" xfId="0" applyFont="1" applyAlignment="1">
      <alignment vertical="top" wrapText="1"/>
    </xf>
    <xf numFmtId="0" fontId="3" fillId="0" borderId="1" xfId="0" applyNumberFormat="1" applyFont="1" applyBorder="1" applyAlignment="1">
      <alignment horizontal="right" vertical="top" wrapText="1"/>
    </xf>
    <xf numFmtId="0" fontId="3" fillId="0" borderId="0" xfId="0" applyFont="1" applyAlignment="1">
      <alignment horizontal="right" vertical="top" wrapText="1"/>
    </xf>
    <xf numFmtId="2" fontId="3" fillId="0" borderId="0" xfId="0" applyNumberFormat="1" applyFont="1" applyAlignment="1">
      <alignment vertical="top" wrapText="1"/>
    </xf>
    <xf numFmtId="0" fontId="3" fillId="0" borderId="8" xfId="0" applyFont="1" applyFill="1" applyBorder="1" applyAlignment="1">
      <alignment vertical="top" wrapText="1"/>
    </xf>
    <xf numFmtId="0" fontId="3" fillId="0" borderId="10" xfId="0" applyFont="1" applyFill="1" applyBorder="1" applyAlignment="1">
      <alignment vertical="top" wrapText="1"/>
    </xf>
    <xf numFmtId="0" fontId="3" fillId="0" borderId="9" xfId="0" applyFont="1" applyFill="1" applyBorder="1" applyAlignment="1">
      <alignment vertical="top" wrapText="1"/>
    </xf>
    <xf numFmtId="0" fontId="3" fillId="0" borderId="11" xfId="0" applyFont="1" applyFill="1" applyBorder="1" applyAlignment="1">
      <alignment vertical="top" wrapText="1"/>
    </xf>
    <xf numFmtId="0" fontId="0" fillId="0" borderId="10" xfId="0" applyFont="1" applyFill="1" applyBorder="1" applyAlignment="1">
      <alignment vertical="top" wrapText="1"/>
    </xf>
    <xf numFmtId="0" fontId="0" fillId="0" borderId="12" xfId="0" applyFont="1" applyFill="1" applyBorder="1" applyAlignment="1">
      <alignment vertical="top" wrapText="1"/>
    </xf>
    <xf numFmtId="0" fontId="3" fillId="0" borderId="13" xfId="0" applyFont="1" applyFill="1" applyBorder="1" applyAlignment="1">
      <alignment vertical="top" wrapText="1"/>
    </xf>
    <xf numFmtId="0" fontId="0" fillId="0" borderId="14" xfId="0" applyFont="1" applyFill="1" applyBorder="1" applyAlignment="1">
      <alignment vertical="top" wrapText="1"/>
    </xf>
    <xf numFmtId="0" fontId="3" fillId="0" borderId="13" xfId="0" applyNumberFormat="1" applyFont="1" applyFill="1" applyBorder="1" applyAlignment="1">
      <alignment vertical="top" wrapText="1"/>
    </xf>
    <xf numFmtId="0" fontId="3" fillId="0" borderId="15" xfId="0" applyNumberFormat="1" applyFont="1" applyFill="1" applyBorder="1" applyAlignment="1">
      <alignment vertical="top" wrapText="1"/>
    </xf>
    <xf numFmtId="0" fontId="3" fillId="0" borderId="16" xfId="0" applyFont="1" applyFill="1" applyBorder="1" applyAlignment="1">
      <alignment vertical="top" wrapText="1"/>
    </xf>
    <xf numFmtId="0" fontId="3" fillId="0" borderId="16" xfId="0" applyNumberFormat="1" applyFont="1" applyFill="1" applyBorder="1" applyAlignment="1">
      <alignment vertical="top" wrapText="1"/>
    </xf>
    <xf numFmtId="0" fontId="0" fillId="0" borderId="17" xfId="0" applyFont="1" applyFill="1" applyBorder="1" applyAlignment="1">
      <alignment vertical="top" wrapText="1"/>
    </xf>
    <xf numFmtId="2" fontId="3" fillId="0" borderId="1" xfId="0" applyNumberFormat="1" applyFont="1" applyFill="1" applyBorder="1" applyAlignment="1">
      <alignment vertical="top" wrapText="1"/>
    </xf>
    <xf numFmtId="2" fontId="3" fillId="0" borderId="0" xfId="0" applyNumberFormat="1" applyFont="1" applyFill="1" applyBorder="1" applyAlignment="1">
      <alignment vertical="top" wrapText="1"/>
    </xf>
    <xf numFmtId="2" fontId="16" fillId="0" borderId="0" xfId="0" applyNumberFormat="1" applyFont="1" applyFill="1" applyBorder="1" applyAlignment="1">
      <alignment vertical="top"/>
    </xf>
    <xf numFmtId="0" fontId="15" fillId="0" borderId="0" xfId="0" applyFont="1" applyFill="1" applyBorder="1" applyAlignment="1">
      <alignment wrapText="1"/>
    </xf>
    <xf numFmtId="49" fontId="17" fillId="0" borderId="0" xfId="0" applyNumberFormat="1" applyFont="1" applyAlignment="1">
      <alignment horizontal="left" indent="1"/>
    </xf>
    <xf numFmtId="49" fontId="0" fillId="0" borderId="0" xfId="0" applyNumberFormat="1" applyAlignment="1">
      <alignment horizontal="left" indent="1"/>
    </xf>
    <xf numFmtId="49" fontId="17" fillId="0" borderId="0" xfId="0" applyNumberFormat="1" applyFont="1" applyAlignment="1">
      <alignment horizontal="left" wrapText="1" indent="1"/>
    </xf>
    <xf numFmtId="2" fontId="19" fillId="0" borderId="0" xfId="0" applyNumberFormat="1" applyFont="1" applyFill="1" applyBorder="1" applyAlignment="1">
      <alignment vertical="top" wrapText="1"/>
    </xf>
    <xf numFmtId="0" fontId="19" fillId="0" borderId="0" xfId="0" applyFont="1" applyFill="1" applyBorder="1" applyAlignment="1">
      <alignment wrapText="1"/>
    </xf>
    <xf numFmtId="0" fontId="14" fillId="0" borderId="2" xfId="0" applyFont="1" applyFill="1" applyBorder="1" applyAlignment="1">
      <alignment vertical="top" wrapText="1"/>
    </xf>
    <xf numFmtId="0" fontId="15" fillId="0" borderId="0" xfId="0" applyFont="1" applyBorder="1" applyAlignment="1">
      <alignment vertical="top" wrapText="1"/>
    </xf>
    <xf numFmtId="2" fontId="16" fillId="0" borderId="0" xfId="0" applyNumberFormat="1" applyFont="1" applyFill="1" applyBorder="1"/>
    <xf numFmtId="0" fontId="3" fillId="12" borderId="18" xfId="0" applyNumberFormat="1" applyFont="1" applyFill="1" applyBorder="1" applyAlignment="1">
      <alignment wrapText="1"/>
    </xf>
    <xf numFmtId="0" fontId="3" fillId="12" borderId="18" xfId="0" applyNumberFormat="1" applyFont="1" applyFill="1" applyBorder="1" applyAlignment="1">
      <alignment vertical="top" wrapText="1"/>
    </xf>
    <xf numFmtId="0" fontId="3" fillId="0" borderId="19" xfId="0" applyNumberFormat="1" applyFont="1" applyFill="1" applyBorder="1" applyAlignment="1">
      <alignment vertical="top" wrapText="1"/>
    </xf>
    <xf numFmtId="0" fontId="3" fillId="0" borderId="11" xfId="0" applyNumberFormat="1" applyFont="1" applyFill="1" applyBorder="1" applyAlignment="1">
      <alignment vertical="top" wrapText="1"/>
    </xf>
    <xf numFmtId="0" fontId="0" fillId="12" borderId="18" xfId="0" applyNumberFormat="1" applyFont="1" applyFill="1" applyBorder="1" applyAlignment="1">
      <alignment vertical="top" wrapText="1"/>
    </xf>
    <xf numFmtId="2" fontId="3" fillId="0" borderId="18" xfId="0" applyNumberFormat="1" applyFont="1" applyFill="1" applyBorder="1" applyAlignment="1">
      <alignment vertical="top" wrapText="1"/>
    </xf>
    <xf numFmtId="2" fontId="3" fillId="0" borderId="19" xfId="0" applyNumberFormat="1" applyFont="1" applyFill="1" applyBorder="1" applyAlignment="1">
      <alignment vertical="top" wrapText="1"/>
    </xf>
    <xf numFmtId="2" fontId="3" fillId="0" borderId="20" xfId="0" applyNumberFormat="1" applyFont="1" applyFill="1" applyBorder="1" applyAlignment="1">
      <alignment vertical="top" wrapText="1"/>
    </xf>
    <xf numFmtId="2" fontId="0" fillId="12" borderId="20" xfId="0" applyNumberFormat="1" applyFont="1" applyFill="1" applyBorder="1" applyAlignment="1">
      <alignment vertical="top" wrapText="1"/>
    </xf>
    <xf numFmtId="2" fontId="0" fillId="12" borderId="18" xfId="0" applyNumberFormat="1" applyFont="1" applyFill="1" applyBorder="1" applyAlignment="1">
      <alignment vertical="top" wrapText="1"/>
    </xf>
    <xf numFmtId="2" fontId="3" fillId="12" borderId="18" xfId="0" applyNumberFormat="1" applyFont="1" applyFill="1" applyBorder="1" applyAlignment="1">
      <alignment wrapText="1"/>
    </xf>
    <xf numFmtId="2" fontId="3" fillId="12" borderId="18" xfId="0" applyNumberFormat="1" applyFont="1" applyFill="1" applyBorder="1" applyAlignment="1">
      <alignment vertical="top" wrapText="1"/>
    </xf>
    <xf numFmtId="0" fontId="3" fillId="0" borderId="1" xfId="0" applyFont="1" applyFill="1" applyBorder="1" applyAlignment="1">
      <alignment wrapText="1"/>
    </xf>
    <xf numFmtId="0" fontId="3" fillId="0" borderId="21" xfId="0" applyFont="1" applyFill="1" applyBorder="1" applyAlignment="1">
      <alignment wrapText="1"/>
    </xf>
    <xf numFmtId="0" fontId="3" fillId="0" borderId="21" xfId="0" applyFont="1" applyFill="1" applyBorder="1" applyAlignment="1">
      <alignment vertical="top" wrapText="1"/>
    </xf>
    <xf numFmtId="0" fontId="0" fillId="0" borderId="1" xfId="0" applyFont="1" applyFill="1" applyBorder="1" applyAlignment="1">
      <alignment vertical="top" wrapText="1"/>
    </xf>
    <xf numFmtId="0" fontId="0" fillId="0" borderId="21" xfId="0" applyFont="1" applyFill="1" applyBorder="1" applyAlignment="1">
      <alignment vertical="top" wrapText="1"/>
    </xf>
    <xf numFmtId="0" fontId="3" fillId="0" borderId="22" xfId="0" applyFont="1" applyFill="1" applyBorder="1" applyAlignment="1">
      <alignment vertical="top" wrapText="1"/>
    </xf>
    <xf numFmtId="0" fontId="3" fillId="0" borderId="23" xfId="0" applyFont="1" applyFill="1" applyBorder="1" applyAlignment="1">
      <alignment vertical="top" wrapText="1"/>
    </xf>
    <xf numFmtId="0" fontId="15" fillId="0" borderId="1" xfId="0" applyFont="1" applyFill="1" applyBorder="1"/>
    <xf numFmtId="2" fontId="3" fillId="0" borderId="21" xfId="0" applyNumberFormat="1" applyFont="1" applyFill="1" applyBorder="1" applyAlignment="1">
      <alignment vertical="top" wrapText="1"/>
    </xf>
    <xf numFmtId="2" fontId="3" fillId="0" borderId="22" xfId="0" applyNumberFormat="1" applyFont="1" applyFill="1" applyBorder="1" applyAlignment="1">
      <alignment vertical="top" wrapText="1"/>
    </xf>
    <xf numFmtId="2" fontId="16" fillId="0" borderId="1" xfId="0" applyNumberFormat="1" applyFont="1" applyFill="1" applyBorder="1" applyAlignment="1">
      <alignment vertical="top"/>
    </xf>
    <xf numFmtId="2" fontId="16" fillId="0" borderId="1" xfId="0" applyNumberFormat="1" applyFont="1" applyFill="1" applyBorder="1"/>
    <xf numFmtId="2" fontId="3" fillId="0" borderId="24" xfId="0" applyNumberFormat="1" applyFont="1" applyFill="1" applyBorder="1" applyAlignment="1">
      <alignment vertical="top" wrapText="1"/>
    </xf>
    <xf numFmtId="2" fontId="0" fillId="0" borderId="1" xfId="0" applyNumberFormat="1" applyFont="1" applyFill="1" applyBorder="1" applyAlignment="1">
      <alignment vertical="top" wrapText="1"/>
    </xf>
    <xf numFmtId="2" fontId="3" fillId="0" borderId="1" xfId="0" applyNumberFormat="1" applyFont="1" applyFill="1" applyBorder="1" applyAlignment="1">
      <alignment wrapText="1"/>
    </xf>
    <xf numFmtId="2" fontId="3" fillId="0" borderId="21" xfId="0" applyNumberFormat="1" applyFont="1" applyFill="1" applyBorder="1" applyAlignment="1">
      <alignment wrapText="1"/>
    </xf>
    <xf numFmtId="0" fontId="3" fillId="16" borderId="1" xfId="0" applyFont="1" applyFill="1" applyBorder="1" applyAlignment="1">
      <alignment vertical="top" wrapText="1"/>
    </xf>
    <xf numFmtId="0" fontId="3" fillId="16" borderId="21" xfId="0" applyFont="1" applyFill="1" applyBorder="1" applyAlignment="1">
      <alignment vertical="top" wrapText="1"/>
    </xf>
    <xf numFmtId="0" fontId="3" fillId="0" borderId="0" xfId="0" applyFont="1" applyFill="1" applyAlignment="1">
      <alignment wrapText="1"/>
    </xf>
    <xf numFmtId="0" fontId="3" fillId="0" borderId="0" xfId="0" applyNumberFormat="1" applyFont="1" applyFill="1" applyAlignment="1">
      <alignment vertical="top" wrapText="1"/>
    </xf>
    <xf numFmtId="0" fontId="3" fillId="0" borderId="4" xfId="0" applyNumberFormat="1" applyFont="1" applyFill="1" applyBorder="1" applyAlignment="1">
      <alignment vertical="top" wrapText="1"/>
    </xf>
    <xf numFmtId="0" fontId="3" fillId="0" borderId="7" xfId="0" applyFont="1" applyFill="1" applyBorder="1" applyAlignment="1">
      <alignment vertical="top" wrapText="1"/>
    </xf>
    <xf numFmtId="0" fontId="3" fillId="0" borderId="2" xfId="0" applyFont="1" applyFill="1" applyBorder="1" applyAlignment="1">
      <alignment vertical="top" wrapText="1"/>
    </xf>
    <xf numFmtId="0" fontId="18" fillId="0" borderId="0" xfId="0" applyFont="1" applyAlignment="1">
      <alignment vertical="top" wrapText="1"/>
    </xf>
    <xf numFmtId="0" fontId="18" fillId="12" borderId="1" xfId="0" applyFont="1" applyFill="1" applyBorder="1" applyAlignment="1">
      <alignment vertical="top" wrapText="1"/>
    </xf>
    <xf numFmtId="0" fontId="18" fillId="13" borderId="1" xfId="0" applyFont="1" applyFill="1" applyBorder="1" applyAlignment="1">
      <alignment vertical="top" wrapText="1"/>
    </xf>
    <xf numFmtId="0" fontId="14" fillId="0" borderId="4" xfId="0" applyFont="1" applyFill="1" applyBorder="1" applyAlignment="1">
      <alignment vertical="top" wrapText="1"/>
    </xf>
    <xf numFmtId="0" fontId="21" fillId="0" borderId="0" xfId="0" applyFont="1"/>
    <xf numFmtId="0" fontId="0" fillId="0" borderId="0" xfId="0" applyNumberFormat="1" applyAlignment="1">
      <alignment horizontal="center"/>
    </xf>
    <xf numFmtId="0" fontId="21" fillId="0" borderId="0" xfId="0" applyNumberFormat="1" applyFont="1" applyAlignment="1">
      <alignment horizontal="center"/>
    </xf>
    <xf numFmtId="0" fontId="21" fillId="0" borderId="0" xfId="0" applyNumberFormat="1" applyFont="1" applyAlignment="1"/>
    <xf numFmtId="0" fontId="0" fillId="0" borderId="0" xfId="0" applyNumberFormat="1" applyAlignment="1"/>
    <xf numFmtId="0" fontId="0" fillId="0" borderId="0" xfId="0" applyNumberFormat="1" applyAlignment="1">
      <alignment horizontal="left" indent="1"/>
    </xf>
    <xf numFmtId="0" fontId="0" fillId="0" borderId="0" xfId="0" applyNumberFormat="1"/>
    <xf numFmtId="0" fontId="21" fillId="0" borderId="0" xfId="0" applyNumberFormat="1" applyFont="1"/>
    <xf numFmtId="0" fontId="3" fillId="0" borderId="0" xfId="0" applyNumberFormat="1" applyFont="1" applyAlignment="1">
      <alignment horizontal="left" vertical="top" wrapText="1" indent="1"/>
    </xf>
    <xf numFmtId="0" fontId="14" fillId="0" borderId="0" xfId="0" applyNumberFormat="1" applyFont="1" applyAlignment="1">
      <alignment horizontal="left" vertical="top"/>
    </xf>
    <xf numFmtId="0" fontId="21" fillId="0" borderId="0" xfId="0" applyNumberFormat="1" applyFont="1" applyAlignment="1">
      <alignment horizontal="left" indent="1"/>
    </xf>
    <xf numFmtId="0" fontId="0" fillId="0" borderId="1" xfId="0" applyNumberFormat="1" applyFont="1" applyFill="1" applyBorder="1" applyAlignment="1">
      <alignment vertical="top" wrapText="1"/>
    </xf>
    <xf numFmtId="0" fontId="0" fillId="0" borderId="21" xfId="0" applyNumberFormat="1" applyFont="1" applyFill="1" applyBorder="1" applyAlignment="1">
      <alignment vertical="top" wrapText="1"/>
    </xf>
    <xf numFmtId="0" fontId="0" fillId="0" borderId="0" xfId="0" applyNumberFormat="1" applyFont="1" applyFill="1" applyAlignment="1">
      <alignment vertical="top" wrapText="1"/>
    </xf>
    <xf numFmtId="2" fontId="0" fillId="0" borderId="0" xfId="0" applyNumberFormat="1"/>
    <xf numFmtId="0" fontId="15" fillId="0" borderId="0" xfId="0" applyNumberFormat="1" applyFont="1" applyAlignment="1">
      <alignment horizontal="center"/>
    </xf>
    <xf numFmtId="0" fontId="1" fillId="0" borderId="0" xfId="0" applyNumberFormat="1" applyFont="1"/>
    <xf numFmtId="0" fontId="22" fillId="17" borderId="0" xfId="0" applyNumberFormat="1" applyFont="1" applyFill="1"/>
    <xf numFmtId="0" fontId="3" fillId="17" borderId="0" xfId="0" applyNumberFormat="1" applyFont="1" applyFill="1"/>
    <xf numFmtId="2" fontId="3" fillId="17" borderId="0" xfId="0" applyNumberFormat="1" applyFont="1" applyFill="1"/>
    <xf numFmtId="0" fontId="3" fillId="17" borderId="1" xfId="0" applyFont="1" applyFill="1" applyBorder="1" applyAlignment="1">
      <alignment vertical="top" wrapText="1"/>
    </xf>
    <xf numFmtId="0" fontId="3" fillId="17" borderId="0" xfId="0" applyFont="1" applyFill="1" applyAlignment="1">
      <alignment vertical="top" wrapText="1"/>
    </xf>
    <xf numFmtId="0" fontId="23" fillId="17" borderId="0" xfId="0" applyNumberFormat="1" applyFont="1" applyFill="1"/>
    <xf numFmtId="0" fontId="21" fillId="0" borderId="0" xfId="0" applyFont="1" applyAlignment="1">
      <alignment horizontal="center"/>
    </xf>
  </cellXfs>
  <cellStyles count="120">
    <cellStyle name="20% - Accent2" xfId="1" builtinId="34"/>
    <cellStyle name="20% - Accent5" xfId="2" builtinId="46"/>
    <cellStyle name="20% - Accent6" xfId="3" builtinId="50"/>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Normal" xfId="0" builtinId="0"/>
  </cellStyles>
  <dxfs count="27">
    <dxf>
      <numFmt numFmtId="0" formatCode="General"/>
      <fill>
        <patternFill patternType="none">
          <fgColor indexed="64"/>
        </patternFill>
      </fill>
    </dxf>
    <dxf>
      <font>
        <b val="0"/>
        <i val="0"/>
        <strike val="0"/>
        <condense val="0"/>
        <extend val="0"/>
        <outline val="0"/>
        <shadow val="0"/>
        <u val="none"/>
        <vertAlign val="baseline"/>
        <sz val="10"/>
        <color auto="1"/>
        <name val="Arial"/>
        <scheme val="none"/>
      </font>
      <numFmt numFmtId="0" formatCode="General"/>
      <fill>
        <patternFill patternType="none">
          <fgColor indexed="64"/>
          <bgColor rgb="FFF5F4F6"/>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rgb="FFF5F4F6"/>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rgb="FFF2F4F7"/>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rgb="FFF2F4F7"/>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rgb="FFF2F4F7"/>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theme="7"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theme="7"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theme="7"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theme="7"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theme="4"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theme="4"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theme="4"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theme="4" tint="0.79998168889431442"/>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rgb="FFFFFEEF"/>
        </patternFill>
      </fill>
      <alignment horizontal="general"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rgb="FFFFFEEF"/>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scheme val="none"/>
      </font>
      <fill>
        <patternFill patternType="none">
          <fgColor indexed="64"/>
          <bgColor rgb="FFFFFEEF"/>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Arial"/>
        <scheme val="none"/>
      </font>
      <numFmt numFmtId="0" formatCode="General"/>
      <fill>
        <patternFill patternType="none">
          <fgColor indexed="64"/>
          <bgColor rgb="FFFFFEEF"/>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patternFill>
      </fill>
    </dxf>
    <dxf>
      <font>
        <b val="0"/>
        <i val="0"/>
        <strike val="0"/>
        <condense val="0"/>
        <extend val="0"/>
        <outline val="0"/>
        <shadow val="0"/>
        <u val="none"/>
        <vertAlign val="baseline"/>
        <sz val="10"/>
        <color auto="1"/>
        <name val="Arial"/>
        <scheme val="none"/>
      </font>
      <numFmt numFmtId="0" formatCode="General"/>
      <fill>
        <patternFill patternType="none">
          <fgColor indexed="64"/>
        </patternFill>
      </fill>
      <alignment horizontal="general" vertical="top" textRotation="0" wrapText="1" indent="0" justifyLastLine="0" shrinkToFit="0" readingOrder="0"/>
    </dxf>
    <dxf>
      <border outline="0">
        <right style="thin">
          <color auto="1"/>
        </right>
      </border>
    </dxf>
    <dxf>
      <fill>
        <patternFill patternType="none">
          <fgColor indexed="64"/>
        </patternFill>
      </fill>
    </dxf>
    <dxf>
      <fill>
        <patternFill patternType="none">
          <fgColor indexed="64"/>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1231900</xdr:colOff>
      <xdr:row>7</xdr:row>
      <xdr:rowOff>2362200</xdr:rowOff>
    </xdr:to>
    <xdr:sp macro="" textlink="">
      <xdr:nvSpPr>
        <xdr:cNvPr id="2" name="AutoShape 8">
          <a:extLst>
            <a:ext uri="{FF2B5EF4-FFF2-40B4-BE49-F238E27FC236}">
              <a16:creationId xmlns:a16="http://schemas.microsoft.com/office/drawing/2014/main" id="{00000000-0008-0000-0000-000002000000}"/>
            </a:ext>
          </a:extLst>
        </xdr:cNvPr>
        <xdr:cNvSpPr>
          <a:spLocks noChangeArrowheads="1"/>
        </xdr:cNvSpPr>
      </xdr:nvSpPr>
      <xdr:spPr bwMode="auto">
        <a:xfrm>
          <a:off x="0" y="0"/>
          <a:ext cx="17678400" cy="95631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7</xdr:col>
      <xdr:colOff>1231900</xdr:colOff>
      <xdr:row>7</xdr:row>
      <xdr:rowOff>2362200</xdr:rowOff>
    </xdr:to>
    <xdr:sp macro="" textlink="">
      <xdr:nvSpPr>
        <xdr:cNvPr id="3" name="AutoShape 8">
          <a:extLst>
            <a:ext uri="{FF2B5EF4-FFF2-40B4-BE49-F238E27FC236}">
              <a16:creationId xmlns:a16="http://schemas.microsoft.com/office/drawing/2014/main" id="{00000000-0008-0000-0000-000003000000}"/>
            </a:ext>
          </a:extLst>
        </xdr:cNvPr>
        <xdr:cNvSpPr>
          <a:spLocks noChangeArrowheads="1"/>
        </xdr:cNvSpPr>
      </xdr:nvSpPr>
      <xdr:spPr bwMode="auto">
        <a:xfrm>
          <a:off x="0" y="0"/>
          <a:ext cx="17678400" cy="9563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7</xdr:col>
      <xdr:colOff>1231900</xdr:colOff>
      <xdr:row>7</xdr:row>
      <xdr:rowOff>2641600</xdr:rowOff>
    </xdr:to>
    <xdr:sp macro="" textlink="">
      <xdr:nvSpPr>
        <xdr:cNvPr id="4" name="AutoShape 8">
          <a:extLst>
            <a:ext uri="{FF2B5EF4-FFF2-40B4-BE49-F238E27FC236}">
              <a16:creationId xmlns:a16="http://schemas.microsoft.com/office/drawing/2014/main" id="{00000000-0008-0000-0000-000004000000}"/>
            </a:ext>
          </a:extLst>
        </xdr:cNvPr>
        <xdr:cNvSpPr>
          <a:spLocks noChangeArrowheads="1"/>
        </xdr:cNvSpPr>
      </xdr:nvSpPr>
      <xdr:spPr bwMode="auto">
        <a:xfrm>
          <a:off x="0" y="0"/>
          <a:ext cx="17678400" cy="98425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7</xdr:col>
      <xdr:colOff>1231900</xdr:colOff>
      <xdr:row>7</xdr:row>
      <xdr:rowOff>2362200</xdr:rowOff>
    </xdr:to>
    <xdr:sp macro="" textlink="">
      <xdr:nvSpPr>
        <xdr:cNvPr id="5" name="AutoShape 8">
          <a:extLst>
            <a:ext uri="{FF2B5EF4-FFF2-40B4-BE49-F238E27FC236}">
              <a16:creationId xmlns:a16="http://schemas.microsoft.com/office/drawing/2014/main" id="{00000000-0008-0000-0000-000005000000}"/>
            </a:ext>
          </a:extLst>
        </xdr:cNvPr>
        <xdr:cNvSpPr>
          <a:spLocks noChangeArrowheads="1"/>
        </xdr:cNvSpPr>
      </xdr:nvSpPr>
      <xdr:spPr bwMode="auto">
        <a:xfrm>
          <a:off x="0" y="0"/>
          <a:ext cx="17678400" cy="95631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H197:AE207" totalsRowShown="0" headerRowDxfId="26" dataDxfId="25" tableBorderDxfId="24">
  <autoFilter ref="H197:AE207" xr:uid="{00000000-0009-0000-0100-000002000000}"/>
  <tableColumns count="24">
    <tableColumn id="1" xr3:uid="{00000000-0010-0000-0000-000001000000}" name="Column1" dataDxfId="23"/>
    <tableColumn id="2" xr3:uid="{00000000-0010-0000-0000-000002000000}" name="Column2" dataDxfId="22"/>
    <tableColumn id="3" xr3:uid="{00000000-0010-0000-0000-000003000000}" name="Column3" dataDxfId="21"/>
    <tableColumn id="4" xr3:uid="{00000000-0010-0000-0000-000004000000}" name="Column4" dataDxfId="20"/>
    <tableColumn id="5" xr3:uid="{00000000-0010-0000-0000-000005000000}" name="Column5" dataDxfId="19"/>
    <tableColumn id="6" xr3:uid="{00000000-0010-0000-0000-000006000000}" name="Column6" dataDxfId="18"/>
    <tableColumn id="7" xr3:uid="{00000000-0010-0000-0000-000007000000}" name="Column7" dataDxfId="17"/>
    <tableColumn id="8" xr3:uid="{00000000-0010-0000-0000-000008000000}" name="Column8" dataDxfId="16"/>
    <tableColumn id="9" xr3:uid="{00000000-0010-0000-0000-000009000000}" name="Column9" dataDxfId="15"/>
    <tableColumn id="10" xr3:uid="{00000000-0010-0000-0000-00000A000000}" name="Column10" dataDxfId="14"/>
    <tableColumn id="11" xr3:uid="{00000000-0010-0000-0000-00000B000000}" name="Column11" dataDxfId="13"/>
    <tableColumn id="12" xr3:uid="{00000000-0010-0000-0000-00000C000000}" name="Column12" dataDxfId="12"/>
    <tableColumn id="13" xr3:uid="{00000000-0010-0000-0000-00000D000000}" name="Column13" dataDxfId="11"/>
    <tableColumn id="14" xr3:uid="{00000000-0010-0000-0000-00000E000000}" name="Column14" dataDxfId="10"/>
    <tableColumn id="15" xr3:uid="{00000000-0010-0000-0000-00000F000000}" name="Column15" dataDxfId="9"/>
    <tableColumn id="16" xr3:uid="{00000000-0010-0000-0000-000010000000}" name="Column16" dataDxfId="8"/>
    <tableColumn id="17" xr3:uid="{00000000-0010-0000-0000-000011000000}" name="Column17" dataDxfId="7"/>
    <tableColumn id="18" xr3:uid="{00000000-0010-0000-0000-000012000000}" name="Column18" dataDxfId="6"/>
    <tableColumn id="19" xr3:uid="{00000000-0010-0000-0000-000013000000}" name="Column19" dataDxfId="5"/>
    <tableColumn id="20" xr3:uid="{00000000-0010-0000-0000-000014000000}" name="Column20" dataDxfId="4"/>
    <tableColumn id="21" xr3:uid="{00000000-0010-0000-0000-000015000000}" name="Column21" dataDxfId="3"/>
    <tableColumn id="22" xr3:uid="{00000000-0010-0000-0000-000016000000}" name="Column22" dataDxfId="2"/>
    <tableColumn id="23" xr3:uid="{00000000-0010-0000-0000-000017000000}" name="sum of total" dataDxfId="1">
      <calculatedColumnFormula>SUM(Table2[[#This Row],[Column2]:[Column22]])</calculatedColumnFormula>
    </tableColumn>
    <tableColumn id="24" xr3:uid="{00000000-0010-0000-0000-000018000000}" name="Column23"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375"/>
  <sheetViews>
    <sheetView tabSelected="1" topLeftCell="E5" zoomScale="135" zoomScaleNormal="80" zoomScalePageLayoutView="125" workbookViewId="0">
      <selection activeCell="J1" sqref="J1"/>
    </sheetView>
  </sheetViews>
  <sheetFormatPr baseColWidth="10" defaultColWidth="30.83203125" defaultRowHeight="15.75" customHeight="1" x14ac:dyDescent="0.15"/>
  <cols>
    <col min="1" max="1" width="8.83203125" style="7" customWidth="1"/>
    <col min="2" max="2" width="8.1640625" style="7" customWidth="1"/>
    <col min="3" max="3" width="10" style="7" customWidth="1"/>
    <col min="4" max="4" width="12.33203125" style="7" customWidth="1"/>
    <col min="5" max="5" width="18.83203125" style="7" customWidth="1"/>
    <col min="6" max="6" width="8.5" style="7" customWidth="1"/>
    <col min="7" max="7" width="8.6640625" style="7" customWidth="1"/>
    <col min="8" max="8" width="22.1640625" style="7" customWidth="1"/>
    <col min="9" max="9" width="9.33203125" style="89" customWidth="1"/>
    <col min="10" max="10" width="30.33203125" style="100" customWidth="1"/>
    <col min="11" max="11" width="8" style="100" customWidth="1"/>
    <col min="12" max="12" width="21.33203125" style="100" customWidth="1"/>
    <col min="13" max="13" width="4.1640625" style="101" customWidth="1"/>
    <col min="14" max="14" width="24.83203125" style="33" customWidth="1"/>
    <col min="15" max="15" width="8" style="100" customWidth="1"/>
    <col min="16" max="16" width="20.6640625" style="33" customWidth="1"/>
    <col min="17" max="17" width="11" style="100" customWidth="1"/>
    <col min="18" max="18" width="45.83203125" style="33" customWidth="1"/>
    <col min="19" max="19" width="8.33203125" style="100" customWidth="1"/>
    <col min="20" max="20" width="26.1640625" style="33" customWidth="1"/>
    <col min="21" max="21" width="6.5" style="100" customWidth="1"/>
    <col min="22" max="22" width="37.6640625" style="7" customWidth="1"/>
    <col min="23" max="23" width="8.33203125" style="15" customWidth="1"/>
    <col min="24" max="24" width="34.33203125" style="21" customWidth="1"/>
    <col min="25" max="25" width="6.6640625" style="13" customWidth="1"/>
    <col min="26" max="26" width="44.83203125" style="7" customWidth="1"/>
    <col min="27" max="27" width="4.83203125" style="15" customWidth="1"/>
    <col min="28" max="28" width="25.5" style="7" customWidth="1"/>
    <col min="29" max="29" width="6.6640625" style="26" customWidth="1"/>
    <col min="30" max="30" width="8.1640625" style="7" customWidth="1"/>
    <col min="31" max="31" width="3.83203125" style="7" customWidth="1"/>
    <col min="32" max="32" width="4.5" style="7" customWidth="1"/>
    <col min="33" max="33" width="3.83203125" style="7" customWidth="1"/>
    <col min="34" max="34" width="5.33203125" style="7" customWidth="1"/>
    <col min="35" max="35" width="5" style="7" customWidth="1"/>
    <col min="36" max="36" width="9.5" style="7" customWidth="1"/>
    <col min="37" max="37" width="10.1640625" style="7" customWidth="1"/>
    <col min="38" max="16384" width="30.83203125" style="7"/>
  </cols>
  <sheetData>
    <row r="1" spans="1:38" s="1" customFormat="1" ht="82" customHeight="1" x14ac:dyDescent="0.3">
      <c r="A1" s="1" t="s">
        <v>0</v>
      </c>
      <c r="B1" s="2" t="s">
        <v>1</v>
      </c>
      <c r="C1" s="2" t="s">
        <v>2</v>
      </c>
      <c r="D1" s="2" t="s">
        <v>3</v>
      </c>
      <c r="E1" s="2" t="s">
        <v>4</v>
      </c>
      <c r="F1" s="2" t="s">
        <v>5</v>
      </c>
      <c r="G1" s="2" t="s">
        <v>6</v>
      </c>
      <c r="H1" s="2" t="s">
        <v>7</v>
      </c>
      <c r="I1" s="85" t="s">
        <v>2395</v>
      </c>
      <c r="J1" s="97" t="s">
        <v>8</v>
      </c>
      <c r="K1" s="97" t="s">
        <v>2396</v>
      </c>
      <c r="L1" s="97" t="s">
        <v>9</v>
      </c>
      <c r="M1" s="98" t="s">
        <v>2397</v>
      </c>
      <c r="N1" s="115" t="s">
        <v>10</v>
      </c>
      <c r="O1" s="97" t="s">
        <v>2398</v>
      </c>
      <c r="P1" s="115" t="s">
        <v>11</v>
      </c>
      <c r="Q1" s="97" t="s">
        <v>2399</v>
      </c>
      <c r="R1" s="115" t="s">
        <v>12</v>
      </c>
      <c r="S1" s="97" t="s">
        <v>2400</v>
      </c>
      <c r="T1" s="115" t="s">
        <v>13</v>
      </c>
      <c r="U1" s="97" t="s">
        <v>2401</v>
      </c>
      <c r="V1" s="2" t="s">
        <v>2052</v>
      </c>
      <c r="W1" s="14" t="s">
        <v>2402</v>
      </c>
      <c r="X1" s="17" t="s">
        <v>2349</v>
      </c>
      <c r="Y1" s="14" t="s">
        <v>2403</v>
      </c>
      <c r="Z1" s="2" t="s">
        <v>14</v>
      </c>
      <c r="AA1" s="14" t="s">
        <v>2404</v>
      </c>
      <c r="AB1" s="2" t="s">
        <v>2053</v>
      </c>
      <c r="AC1" s="23" t="s">
        <v>2405</v>
      </c>
      <c r="AD1" s="3" t="s">
        <v>2406</v>
      </c>
      <c r="AE1" s="4" t="s">
        <v>2046</v>
      </c>
      <c r="AF1" s="5" t="s">
        <v>2407</v>
      </c>
      <c r="AG1" s="8" t="s">
        <v>2041</v>
      </c>
      <c r="AH1" s="9" t="s">
        <v>2042</v>
      </c>
      <c r="AI1" s="1" t="s">
        <v>2342</v>
      </c>
      <c r="AJ1" s="1" t="s">
        <v>2343</v>
      </c>
      <c r="AK1" s="1" t="s">
        <v>2409</v>
      </c>
      <c r="AL1" s="1" t="s">
        <v>2344</v>
      </c>
    </row>
    <row r="2" spans="1:38" ht="48" hidden="1" customHeight="1" x14ac:dyDescent="0.15">
      <c r="A2" s="6" t="s">
        <v>0</v>
      </c>
      <c r="B2" s="6" t="s">
        <v>15</v>
      </c>
      <c r="C2" s="6" t="s">
        <v>16</v>
      </c>
      <c r="D2" s="6" t="s">
        <v>17</v>
      </c>
      <c r="E2" s="6" t="s">
        <v>2054</v>
      </c>
      <c r="F2" s="6" t="s">
        <v>18</v>
      </c>
      <c r="G2" s="6" t="s">
        <v>19</v>
      </c>
      <c r="H2" s="6" t="s">
        <v>20</v>
      </c>
      <c r="I2" s="86"/>
      <c r="J2" s="32" t="s">
        <v>21</v>
      </c>
      <c r="K2" s="32"/>
      <c r="L2" s="32" t="s">
        <v>2055</v>
      </c>
      <c r="M2" s="99"/>
      <c r="N2" s="30" t="s">
        <v>22</v>
      </c>
      <c r="O2" s="32"/>
      <c r="P2" s="30" t="s">
        <v>2056</v>
      </c>
      <c r="Q2" s="32"/>
      <c r="R2" s="30" t="s">
        <v>23</v>
      </c>
      <c r="S2" s="32"/>
      <c r="T2" s="30" t="s">
        <v>2057</v>
      </c>
      <c r="U2" s="32"/>
      <c r="V2" s="6" t="s">
        <v>2058</v>
      </c>
      <c r="W2" s="13"/>
      <c r="X2" s="18" t="s">
        <v>2059</v>
      </c>
      <c r="Z2" s="6" t="s">
        <v>24</v>
      </c>
      <c r="AA2" s="13"/>
      <c r="AB2" s="6" t="s">
        <v>25</v>
      </c>
      <c r="AC2" s="24"/>
    </row>
    <row r="3" spans="1:38" ht="210" x14ac:dyDescent="0.15">
      <c r="A3" s="6" t="s">
        <v>26</v>
      </c>
      <c r="B3" s="6" t="s">
        <v>27</v>
      </c>
      <c r="C3" s="6" t="s">
        <v>28</v>
      </c>
      <c r="D3" s="6" t="s">
        <v>29</v>
      </c>
      <c r="E3" s="6" t="s">
        <v>2060</v>
      </c>
      <c r="F3" s="6" t="s">
        <v>30</v>
      </c>
      <c r="G3" s="6" t="s">
        <v>31</v>
      </c>
      <c r="H3" s="6" t="s">
        <v>2410</v>
      </c>
      <c r="I3" s="86">
        <v>1</v>
      </c>
      <c r="J3" s="32" t="s">
        <v>2048</v>
      </c>
      <c r="K3" s="32">
        <v>1</v>
      </c>
      <c r="L3" s="32" t="s">
        <v>32</v>
      </c>
      <c r="M3" s="99">
        <v>1</v>
      </c>
      <c r="N3" s="30" t="s">
        <v>33</v>
      </c>
      <c r="O3" s="32">
        <v>3</v>
      </c>
      <c r="P3" s="30" t="s">
        <v>34</v>
      </c>
      <c r="Q3" s="32">
        <v>1</v>
      </c>
      <c r="R3" s="30" t="s">
        <v>35</v>
      </c>
      <c r="S3" s="32">
        <v>3</v>
      </c>
      <c r="T3" s="30" t="s">
        <v>36</v>
      </c>
      <c r="U3" s="32">
        <v>1</v>
      </c>
      <c r="V3" s="10" t="s">
        <v>37</v>
      </c>
      <c r="W3" s="13">
        <v>5</v>
      </c>
      <c r="X3" s="19" t="s">
        <v>1041</v>
      </c>
      <c r="Y3" s="13">
        <v>5</v>
      </c>
      <c r="Z3" s="10" t="s">
        <v>38</v>
      </c>
      <c r="AA3" s="13">
        <v>5</v>
      </c>
      <c r="AB3" s="6" t="s">
        <v>39</v>
      </c>
      <c r="AC3" s="24">
        <v>1</v>
      </c>
      <c r="AD3" s="7">
        <f>COUNTIF(I3:AC3, 1)</f>
        <v>6</v>
      </c>
      <c r="AE3" s="7">
        <f>COUNTIF(I3:AC3, 2)</f>
        <v>0</v>
      </c>
      <c r="AF3" s="7">
        <f>COUNTIF(I3:AC3, 3)</f>
        <v>2</v>
      </c>
      <c r="AG3" s="7">
        <f>COUNTIF(I3:AC3, 4)</f>
        <v>0</v>
      </c>
      <c r="AH3" s="7">
        <f>COUNTIF(I3:AC3, 5)</f>
        <v>3</v>
      </c>
      <c r="AI3" s="7">
        <f>SUM(AD3:AH3)</f>
        <v>11</v>
      </c>
      <c r="AJ3" s="7">
        <v>0</v>
      </c>
      <c r="AK3" s="7">
        <v>0</v>
      </c>
    </row>
    <row r="4" spans="1:38" ht="409.6" x14ac:dyDescent="0.15">
      <c r="A4" s="6" t="s">
        <v>40</v>
      </c>
      <c r="B4" s="6" t="s">
        <v>27</v>
      </c>
      <c r="C4" s="6" t="s">
        <v>41</v>
      </c>
      <c r="D4" s="6" t="s">
        <v>29</v>
      </c>
      <c r="E4" s="6" t="s">
        <v>42</v>
      </c>
      <c r="F4" s="6" t="s">
        <v>30</v>
      </c>
      <c r="G4" s="6" t="s">
        <v>31</v>
      </c>
      <c r="H4" s="6" t="s">
        <v>43</v>
      </c>
      <c r="I4" s="86">
        <v>2</v>
      </c>
      <c r="J4" s="32" t="s">
        <v>44</v>
      </c>
      <c r="K4" s="32">
        <v>3</v>
      </c>
      <c r="L4" s="32" t="s">
        <v>45</v>
      </c>
      <c r="M4" s="99">
        <v>5</v>
      </c>
      <c r="N4" s="30" t="s">
        <v>2061</v>
      </c>
      <c r="O4" s="32">
        <v>3</v>
      </c>
      <c r="P4" s="30" t="s">
        <v>46</v>
      </c>
      <c r="Q4" s="32">
        <v>1</v>
      </c>
      <c r="R4" s="30" t="s">
        <v>47</v>
      </c>
      <c r="S4" s="32">
        <v>3</v>
      </c>
      <c r="T4" s="30" t="s">
        <v>48</v>
      </c>
      <c r="U4" s="32">
        <v>1</v>
      </c>
      <c r="V4" s="10" t="s">
        <v>49</v>
      </c>
      <c r="W4" s="13">
        <v>5</v>
      </c>
      <c r="X4" s="19" t="s">
        <v>1041</v>
      </c>
      <c r="Y4" s="13">
        <v>5</v>
      </c>
      <c r="Z4" s="6" t="s">
        <v>50</v>
      </c>
      <c r="AA4" s="13">
        <v>1</v>
      </c>
      <c r="AB4" s="6" t="s">
        <v>51</v>
      </c>
      <c r="AC4" s="24">
        <v>2</v>
      </c>
      <c r="AD4" s="7">
        <f>COUNTIF(I4:AC4, 1)</f>
        <v>3</v>
      </c>
      <c r="AE4" s="7">
        <f>COUNTIF(I4:AC4, 2)</f>
        <v>2</v>
      </c>
      <c r="AF4" s="7">
        <f>COUNTIF(I4:AC4, 3)</f>
        <v>3</v>
      </c>
      <c r="AG4" s="7">
        <f>COUNTIF(I4:AC4, 4)</f>
        <v>0</v>
      </c>
      <c r="AH4" s="7">
        <f>COUNTIF(I4:AC4, 5)</f>
        <v>3</v>
      </c>
      <c r="AI4" s="7">
        <f>SUM(AD4:AH4)</f>
        <v>11</v>
      </c>
      <c r="AJ4" s="7">
        <v>0</v>
      </c>
      <c r="AK4" s="7">
        <v>0</v>
      </c>
    </row>
    <row r="5" spans="1:38" ht="409.6" x14ac:dyDescent="0.15">
      <c r="A5" s="6" t="s">
        <v>52</v>
      </c>
      <c r="B5" s="6" t="s">
        <v>53</v>
      </c>
      <c r="C5" s="6" t="s">
        <v>41</v>
      </c>
      <c r="D5" s="6" t="s">
        <v>54</v>
      </c>
      <c r="E5" s="6" t="s">
        <v>55</v>
      </c>
      <c r="F5" s="6" t="s">
        <v>56</v>
      </c>
      <c r="G5" s="6" t="s">
        <v>1041</v>
      </c>
      <c r="H5" s="6" t="s">
        <v>57</v>
      </c>
      <c r="I5" s="86">
        <v>1</v>
      </c>
      <c r="J5" s="32" t="s">
        <v>58</v>
      </c>
      <c r="K5" s="32">
        <v>1</v>
      </c>
      <c r="L5" s="32" t="s">
        <v>2043</v>
      </c>
      <c r="M5" s="99">
        <v>1</v>
      </c>
      <c r="N5" s="30" t="s">
        <v>59</v>
      </c>
      <c r="O5" s="32">
        <v>1</v>
      </c>
      <c r="P5" s="30" t="s">
        <v>60</v>
      </c>
      <c r="Q5" s="32">
        <v>1</v>
      </c>
      <c r="R5" s="30" t="s">
        <v>61</v>
      </c>
      <c r="S5" s="32">
        <v>3</v>
      </c>
      <c r="T5" s="30" t="s">
        <v>62</v>
      </c>
      <c r="U5" s="32">
        <v>1</v>
      </c>
      <c r="V5" s="10" t="s">
        <v>2062</v>
      </c>
      <c r="W5" s="13">
        <v>5</v>
      </c>
      <c r="X5" s="19" t="s">
        <v>1041</v>
      </c>
      <c r="Y5" s="13">
        <v>5</v>
      </c>
      <c r="Z5" s="6" t="s">
        <v>63</v>
      </c>
      <c r="AA5" s="13">
        <v>1</v>
      </c>
      <c r="AB5" s="6" t="s">
        <v>64</v>
      </c>
      <c r="AC5" s="24">
        <v>1</v>
      </c>
      <c r="AD5" s="7">
        <f>COUNTIF(I5:AC5, 1)</f>
        <v>8</v>
      </c>
      <c r="AE5" s="7">
        <f>COUNTIF(I5:AC5, 2)</f>
        <v>0</v>
      </c>
      <c r="AF5" s="7">
        <f>COUNTIF(I5:AC5, 3)</f>
        <v>1</v>
      </c>
      <c r="AG5" s="7">
        <f>COUNTIF(I5:AC5, 4)</f>
        <v>0</v>
      </c>
      <c r="AH5" s="7">
        <f>COUNTIF(I5:AC5, 5)</f>
        <v>2</v>
      </c>
      <c r="AI5" s="7">
        <f>SUM(AD5:AH5)</f>
        <v>11</v>
      </c>
      <c r="AJ5" s="7">
        <v>0</v>
      </c>
      <c r="AK5" s="7">
        <v>0</v>
      </c>
    </row>
    <row r="6" spans="1:38" ht="371" x14ac:dyDescent="0.15">
      <c r="A6" s="6" t="s">
        <v>65</v>
      </c>
      <c r="B6" s="6" t="s">
        <v>27</v>
      </c>
      <c r="C6" s="6" t="s">
        <v>28</v>
      </c>
      <c r="D6" s="6" t="s">
        <v>66</v>
      </c>
      <c r="E6" s="6" t="s">
        <v>67</v>
      </c>
      <c r="F6" s="6" t="s">
        <v>68</v>
      </c>
      <c r="G6" s="6" t="s">
        <v>31</v>
      </c>
      <c r="H6" s="6" t="s">
        <v>69</v>
      </c>
      <c r="I6" s="86">
        <v>2</v>
      </c>
      <c r="J6" s="32" t="s">
        <v>70</v>
      </c>
      <c r="K6" s="32">
        <v>3</v>
      </c>
      <c r="L6" s="32" t="s">
        <v>71</v>
      </c>
      <c r="M6" s="99">
        <v>1</v>
      </c>
      <c r="N6" s="30" t="s">
        <v>72</v>
      </c>
      <c r="O6" s="32">
        <v>3</v>
      </c>
      <c r="P6" s="30" t="s">
        <v>73</v>
      </c>
      <c r="Q6" s="32">
        <v>1</v>
      </c>
      <c r="R6" s="30" t="s">
        <v>74</v>
      </c>
      <c r="S6" s="32">
        <v>3</v>
      </c>
      <c r="T6" s="30" t="s">
        <v>75</v>
      </c>
      <c r="U6" s="32">
        <v>1</v>
      </c>
      <c r="V6" s="10" t="s">
        <v>76</v>
      </c>
      <c r="W6" s="13">
        <v>5</v>
      </c>
      <c r="X6" s="19" t="s">
        <v>1041</v>
      </c>
      <c r="Y6" s="13">
        <v>5</v>
      </c>
      <c r="Z6" s="6" t="s">
        <v>77</v>
      </c>
      <c r="AA6" s="13">
        <v>2</v>
      </c>
      <c r="AB6" s="6" t="s">
        <v>78</v>
      </c>
      <c r="AC6" s="24">
        <v>5</v>
      </c>
      <c r="AD6" s="7">
        <f>COUNTIF(I6:AC6, 1)</f>
        <v>3</v>
      </c>
      <c r="AE6" s="7">
        <f>COUNTIF(I6:AC6, 2)</f>
        <v>2</v>
      </c>
      <c r="AF6" s="7">
        <f>COUNTIF(I6:AC6, 3)</f>
        <v>3</v>
      </c>
      <c r="AG6" s="7">
        <f>COUNTIF(I6:AC6, 4)</f>
        <v>0</v>
      </c>
      <c r="AH6" s="7">
        <f>COUNTIF(I6:AC6, 5)</f>
        <v>3</v>
      </c>
      <c r="AI6" s="7">
        <f>SUM(AD6:AH6)</f>
        <v>11</v>
      </c>
      <c r="AJ6" s="7">
        <v>0</v>
      </c>
      <c r="AK6" s="7">
        <v>1</v>
      </c>
    </row>
    <row r="7" spans="1:38" ht="168" x14ac:dyDescent="0.15">
      <c r="A7" s="6" t="s">
        <v>79</v>
      </c>
      <c r="B7" s="6" t="s">
        <v>80</v>
      </c>
      <c r="C7" s="6" t="s">
        <v>28</v>
      </c>
      <c r="D7" s="6" t="s">
        <v>54</v>
      </c>
      <c r="E7" s="6" t="s">
        <v>81</v>
      </c>
      <c r="F7" s="6" t="s">
        <v>82</v>
      </c>
      <c r="G7" s="6" t="s">
        <v>31</v>
      </c>
      <c r="H7" s="6" t="s">
        <v>83</v>
      </c>
      <c r="I7" s="86">
        <v>1</v>
      </c>
      <c r="J7" s="32" t="s">
        <v>84</v>
      </c>
      <c r="K7" s="32">
        <v>1</v>
      </c>
      <c r="L7" s="32" t="s">
        <v>85</v>
      </c>
      <c r="M7" s="99">
        <v>1</v>
      </c>
      <c r="N7" s="30" t="s">
        <v>86</v>
      </c>
      <c r="O7" s="32">
        <v>3</v>
      </c>
      <c r="P7" s="30" t="s">
        <v>87</v>
      </c>
      <c r="Q7" s="32">
        <v>1</v>
      </c>
      <c r="R7" s="30" t="s">
        <v>88</v>
      </c>
      <c r="S7" s="32">
        <v>5</v>
      </c>
      <c r="T7" s="30" t="s">
        <v>89</v>
      </c>
      <c r="U7" s="32">
        <v>1</v>
      </c>
      <c r="V7" s="10" t="s">
        <v>90</v>
      </c>
      <c r="W7" s="13">
        <v>5</v>
      </c>
      <c r="X7" s="19" t="s">
        <v>91</v>
      </c>
      <c r="Y7" s="13">
        <v>5</v>
      </c>
      <c r="Z7" s="6" t="s">
        <v>92</v>
      </c>
      <c r="AA7" s="13">
        <v>2</v>
      </c>
      <c r="AB7" s="6" t="s">
        <v>93</v>
      </c>
      <c r="AC7" s="24">
        <v>1</v>
      </c>
      <c r="AD7" s="7">
        <f>COUNTIF(I7:AC7, 1)</f>
        <v>6</v>
      </c>
      <c r="AE7" s="7">
        <f>COUNTIF(I7:AC7, 2)</f>
        <v>1</v>
      </c>
      <c r="AF7" s="7">
        <f>COUNTIF(I7:AC7, 3)</f>
        <v>1</v>
      </c>
      <c r="AG7" s="7">
        <f>COUNTIF(I7:AC7, 4)</f>
        <v>0</v>
      </c>
      <c r="AH7" s="7">
        <f>COUNTIF(I7:AC7, 5)</f>
        <v>3</v>
      </c>
      <c r="AI7" s="7">
        <f>SUM(AD7:AH7)</f>
        <v>11</v>
      </c>
      <c r="AJ7" s="7">
        <v>0</v>
      </c>
      <c r="AK7" s="7">
        <v>0</v>
      </c>
    </row>
    <row r="8" spans="1:38" ht="409.6" x14ac:dyDescent="0.15">
      <c r="A8" s="6" t="s">
        <v>94</v>
      </c>
      <c r="B8" s="6" t="s">
        <v>53</v>
      </c>
      <c r="C8" s="6" t="s">
        <v>41</v>
      </c>
      <c r="D8" s="6" t="s">
        <v>54</v>
      </c>
      <c r="E8" s="6" t="s">
        <v>95</v>
      </c>
      <c r="F8" s="6" t="s">
        <v>56</v>
      </c>
      <c r="G8" s="6" t="s">
        <v>96</v>
      </c>
      <c r="H8" s="6" t="s">
        <v>97</v>
      </c>
      <c r="I8" s="86">
        <v>2</v>
      </c>
      <c r="J8" s="32" t="s">
        <v>98</v>
      </c>
      <c r="K8" s="32">
        <v>3</v>
      </c>
      <c r="L8" s="32" t="s">
        <v>99</v>
      </c>
      <c r="M8" s="99">
        <v>5</v>
      </c>
      <c r="N8" s="30" t="s">
        <v>100</v>
      </c>
      <c r="O8" s="32">
        <v>3</v>
      </c>
      <c r="P8" s="30" t="s">
        <v>101</v>
      </c>
      <c r="Q8" s="32">
        <v>1</v>
      </c>
      <c r="R8" s="30" t="s">
        <v>102</v>
      </c>
      <c r="S8" s="32">
        <v>5</v>
      </c>
      <c r="T8" s="30" t="s">
        <v>1041</v>
      </c>
      <c r="U8" s="32">
        <v>5</v>
      </c>
      <c r="V8" s="10" t="s">
        <v>103</v>
      </c>
      <c r="W8" s="13">
        <v>5</v>
      </c>
      <c r="X8" s="19" t="s">
        <v>1041</v>
      </c>
      <c r="Y8" s="13">
        <v>5</v>
      </c>
      <c r="Z8" s="6" t="s">
        <v>2434</v>
      </c>
      <c r="AA8" s="13">
        <v>5</v>
      </c>
      <c r="AB8" s="6" t="s">
        <v>104</v>
      </c>
      <c r="AC8" s="24">
        <v>2</v>
      </c>
      <c r="AD8" s="7">
        <f t="shared" ref="AD8:AD71" si="0">COUNTIF(I8:AC8, 1)</f>
        <v>1</v>
      </c>
      <c r="AE8" s="7">
        <f t="shared" ref="AE8:AE71" si="1">COUNTIF(I8:AC8, 2)</f>
        <v>2</v>
      </c>
      <c r="AF8" s="7">
        <f t="shared" ref="AF8:AF71" si="2">COUNTIF(I8:AC8, 3)</f>
        <v>2</v>
      </c>
      <c r="AG8" s="7">
        <f t="shared" ref="AG8:AG71" si="3">COUNTIF(I8:AC8, 4)</f>
        <v>0</v>
      </c>
      <c r="AH8" s="7">
        <f t="shared" ref="AH8:AH71" si="4">COUNTIF(I8:AC8, 5)</f>
        <v>6</v>
      </c>
      <c r="AI8" s="7">
        <f t="shared" ref="AI8:AI71" si="5">SUM(AD8:AH8)</f>
        <v>11</v>
      </c>
      <c r="AJ8" s="7">
        <v>0</v>
      </c>
      <c r="AK8" s="7">
        <v>0</v>
      </c>
    </row>
    <row r="9" spans="1:38" ht="384" x14ac:dyDescent="0.15">
      <c r="A9" s="6" t="s">
        <v>105</v>
      </c>
      <c r="B9" s="6" t="s">
        <v>106</v>
      </c>
      <c r="C9" s="6" t="s">
        <v>41</v>
      </c>
      <c r="D9" s="6" t="s">
        <v>107</v>
      </c>
      <c r="E9" s="6" t="s">
        <v>108</v>
      </c>
      <c r="F9" s="6" t="s">
        <v>30</v>
      </c>
      <c r="G9" s="6" t="s">
        <v>31</v>
      </c>
      <c r="H9" s="6" t="s">
        <v>2063</v>
      </c>
      <c r="I9" s="86">
        <v>2</v>
      </c>
      <c r="J9" s="32" t="s">
        <v>109</v>
      </c>
      <c r="K9" s="32">
        <v>3</v>
      </c>
      <c r="L9" s="32" t="s">
        <v>110</v>
      </c>
      <c r="M9" s="99">
        <v>1</v>
      </c>
      <c r="N9" s="30" t="s">
        <v>2411</v>
      </c>
      <c r="O9" s="32">
        <v>3</v>
      </c>
      <c r="P9" s="30" t="s">
        <v>111</v>
      </c>
      <c r="Q9" s="32">
        <v>2</v>
      </c>
      <c r="R9" s="30" t="s">
        <v>112</v>
      </c>
      <c r="S9" s="32">
        <v>3</v>
      </c>
      <c r="T9" s="30" t="s">
        <v>113</v>
      </c>
      <c r="U9" s="32">
        <v>3</v>
      </c>
      <c r="V9" s="6" t="s">
        <v>114</v>
      </c>
      <c r="W9" s="13">
        <v>2</v>
      </c>
      <c r="X9" s="19" t="s">
        <v>115</v>
      </c>
      <c r="Y9" s="13">
        <v>5</v>
      </c>
      <c r="Z9" s="6" t="s">
        <v>2064</v>
      </c>
      <c r="AA9" s="13">
        <v>2</v>
      </c>
      <c r="AB9" s="6" t="s">
        <v>2437</v>
      </c>
      <c r="AC9" s="24">
        <v>2</v>
      </c>
      <c r="AD9" s="7">
        <f t="shared" si="0"/>
        <v>1</v>
      </c>
      <c r="AE9" s="7">
        <f t="shared" si="1"/>
        <v>5</v>
      </c>
      <c r="AF9" s="7">
        <f t="shared" si="2"/>
        <v>4</v>
      </c>
      <c r="AG9" s="7">
        <f t="shared" si="3"/>
        <v>0</v>
      </c>
      <c r="AH9" s="7">
        <f t="shared" si="4"/>
        <v>1</v>
      </c>
      <c r="AI9" s="7">
        <f t="shared" si="5"/>
        <v>11</v>
      </c>
      <c r="AJ9" s="7">
        <v>0</v>
      </c>
      <c r="AK9" s="7">
        <v>0</v>
      </c>
    </row>
    <row r="10" spans="1:38" ht="409.6" x14ac:dyDescent="0.15">
      <c r="A10" s="6" t="s">
        <v>116</v>
      </c>
      <c r="B10" s="6" t="s">
        <v>117</v>
      </c>
      <c r="C10" s="6" t="s">
        <v>28</v>
      </c>
      <c r="D10" s="6" t="s">
        <v>118</v>
      </c>
      <c r="E10" s="6" t="s">
        <v>119</v>
      </c>
      <c r="F10" s="6" t="s">
        <v>120</v>
      </c>
      <c r="G10" s="6" t="s">
        <v>121</v>
      </c>
      <c r="H10" s="6" t="s">
        <v>2065</v>
      </c>
      <c r="I10" s="86">
        <v>2</v>
      </c>
      <c r="J10" s="32" t="s">
        <v>122</v>
      </c>
      <c r="K10" s="32">
        <v>3</v>
      </c>
      <c r="L10" s="32" t="s">
        <v>123</v>
      </c>
      <c r="M10" s="99">
        <v>3</v>
      </c>
      <c r="N10" s="30" t="s">
        <v>2441</v>
      </c>
      <c r="O10" s="32">
        <v>2</v>
      </c>
      <c r="P10" s="30" t="s">
        <v>2440</v>
      </c>
      <c r="Q10" s="32">
        <v>2</v>
      </c>
      <c r="R10" s="30" t="s">
        <v>2439</v>
      </c>
      <c r="S10" s="32">
        <v>3</v>
      </c>
      <c r="T10" s="30" t="s">
        <v>124</v>
      </c>
      <c r="U10" s="32">
        <v>3</v>
      </c>
      <c r="V10" s="10" t="s">
        <v>125</v>
      </c>
      <c r="W10" s="13">
        <v>5</v>
      </c>
      <c r="X10" s="18" t="s">
        <v>2438</v>
      </c>
      <c r="Y10" s="13">
        <v>2</v>
      </c>
      <c r="Z10" s="6" t="s">
        <v>126</v>
      </c>
      <c r="AA10" s="13">
        <v>2</v>
      </c>
      <c r="AB10" s="6" t="s">
        <v>127</v>
      </c>
      <c r="AC10" s="24">
        <v>2</v>
      </c>
      <c r="AD10" s="7">
        <f t="shared" si="0"/>
        <v>0</v>
      </c>
      <c r="AE10" s="7">
        <f t="shared" si="1"/>
        <v>6</v>
      </c>
      <c r="AF10" s="7">
        <f t="shared" si="2"/>
        <v>4</v>
      </c>
      <c r="AG10" s="7">
        <f t="shared" si="3"/>
        <v>0</v>
      </c>
      <c r="AH10" s="7">
        <f t="shared" si="4"/>
        <v>1</v>
      </c>
      <c r="AI10" s="7">
        <f t="shared" si="5"/>
        <v>11</v>
      </c>
      <c r="AJ10" s="7">
        <v>1</v>
      </c>
      <c r="AK10" s="7">
        <v>1</v>
      </c>
    </row>
    <row r="11" spans="1:38" ht="126" x14ac:dyDescent="0.15">
      <c r="A11" s="6" t="s">
        <v>128</v>
      </c>
      <c r="B11" s="6" t="s">
        <v>117</v>
      </c>
      <c r="C11" s="6" t="s">
        <v>28</v>
      </c>
      <c r="D11" s="6" t="s">
        <v>129</v>
      </c>
      <c r="E11" s="6" t="s">
        <v>130</v>
      </c>
      <c r="F11" s="6" t="s">
        <v>120</v>
      </c>
      <c r="G11" s="6" t="s">
        <v>96</v>
      </c>
      <c r="H11" s="6" t="s">
        <v>131</v>
      </c>
      <c r="I11" s="86">
        <v>2</v>
      </c>
      <c r="J11" s="32" t="s">
        <v>132</v>
      </c>
      <c r="K11" s="32">
        <v>3</v>
      </c>
      <c r="L11" s="32" t="s">
        <v>133</v>
      </c>
      <c r="M11" s="99">
        <v>3</v>
      </c>
      <c r="N11" s="30" t="s">
        <v>134</v>
      </c>
      <c r="O11" s="32">
        <v>3</v>
      </c>
      <c r="P11" s="30" t="s">
        <v>135</v>
      </c>
      <c r="Q11" s="32">
        <v>1</v>
      </c>
      <c r="R11" s="30" t="s">
        <v>2066</v>
      </c>
      <c r="S11" s="32">
        <v>3</v>
      </c>
      <c r="T11" s="30" t="s">
        <v>136</v>
      </c>
      <c r="U11" s="32">
        <v>1</v>
      </c>
      <c r="V11" s="6" t="s">
        <v>2442</v>
      </c>
      <c r="W11" s="13">
        <v>2</v>
      </c>
      <c r="X11" s="18" t="s">
        <v>2443</v>
      </c>
      <c r="Y11" s="13">
        <v>2</v>
      </c>
      <c r="Z11" s="6" t="s">
        <v>137</v>
      </c>
      <c r="AA11" s="13">
        <v>3</v>
      </c>
      <c r="AB11" s="6" t="s">
        <v>138</v>
      </c>
      <c r="AC11" s="24">
        <v>2</v>
      </c>
      <c r="AD11" s="7">
        <f t="shared" si="0"/>
        <v>2</v>
      </c>
      <c r="AE11" s="7">
        <f t="shared" si="1"/>
        <v>4</v>
      </c>
      <c r="AF11" s="7">
        <f t="shared" si="2"/>
        <v>5</v>
      </c>
      <c r="AG11" s="7">
        <f t="shared" si="3"/>
        <v>0</v>
      </c>
      <c r="AH11" s="7">
        <f t="shared" si="4"/>
        <v>0</v>
      </c>
      <c r="AI11" s="7">
        <f t="shared" si="5"/>
        <v>11</v>
      </c>
      <c r="AJ11" s="7">
        <v>1</v>
      </c>
      <c r="AK11" s="7">
        <v>1</v>
      </c>
    </row>
    <row r="12" spans="1:38" ht="210" x14ac:dyDescent="0.15">
      <c r="A12" s="6" t="s">
        <v>139</v>
      </c>
      <c r="B12" s="6" t="s">
        <v>80</v>
      </c>
      <c r="C12" s="6" t="s">
        <v>28</v>
      </c>
      <c r="D12" s="6" t="s">
        <v>107</v>
      </c>
      <c r="E12" s="6" t="s">
        <v>140</v>
      </c>
      <c r="F12" s="6" t="s">
        <v>120</v>
      </c>
      <c r="G12" s="6" t="s">
        <v>96</v>
      </c>
      <c r="H12" s="6" t="s">
        <v>141</v>
      </c>
      <c r="I12" s="86">
        <v>2</v>
      </c>
      <c r="J12" s="32" t="s">
        <v>2412</v>
      </c>
      <c r="K12" s="32">
        <v>3</v>
      </c>
      <c r="L12" s="32" t="s">
        <v>142</v>
      </c>
      <c r="M12" s="99">
        <v>2</v>
      </c>
      <c r="N12" s="30" t="s">
        <v>143</v>
      </c>
      <c r="O12" s="32">
        <v>5</v>
      </c>
      <c r="P12" s="30" t="s">
        <v>143</v>
      </c>
      <c r="Q12" s="32">
        <v>5</v>
      </c>
      <c r="R12" s="30" t="s">
        <v>144</v>
      </c>
      <c r="S12" s="32">
        <v>3</v>
      </c>
      <c r="T12" s="30" t="s">
        <v>145</v>
      </c>
      <c r="U12" s="32">
        <v>5</v>
      </c>
      <c r="V12" s="10" t="s">
        <v>146</v>
      </c>
      <c r="W12" s="13">
        <v>5</v>
      </c>
      <c r="X12" s="19" t="s">
        <v>2444</v>
      </c>
      <c r="Y12" s="13">
        <v>5</v>
      </c>
      <c r="Z12" s="10" t="s">
        <v>147</v>
      </c>
      <c r="AA12" s="13">
        <v>5</v>
      </c>
      <c r="AB12" s="10" t="s">
        <v>148</v>
      </c>
      <c r="AC12" s="24">
        <v>2</v>
      </c>
      <c r="AD12" s="7">
        <f t="shared" si="0"/>
        <v>0</v>
      </c>
      <c r="AE12" s="7">
        <f t="shared" si="1"/>
        <v>3</v>
      </c>
      <c r="AF12" s="7">
        <f t="shared" si="2"/>
        <v>2</v>
      </c>
      <c r="AG12" s="7">
        <f t="shared" si="3"/>
        <v>0</v>
      </c>
      <c r="AH12" s="7">
        <f t="shared" si="4"/>
        <v>6</v>
      </c>
      <c r="AI12" s="7">
        <f t="shared" si="5"/>
        <v>11</v>
      </c>
      <c r="AJ12" s="7">
        <v>1</v>
      </c>
      <c r="AK12" s="7">
        <v>0</v>
      </c>
    </row>
    <row r="13" spans="1:38" ht="98" x14ac:dyDescent="0.15">
      <c r="A13" s="6" t="s">
        <v>149</v>
      </c>
      <c r="B13" s="6" t="s">
        <v>117</v>
      </c>
      <c r="C13" s="6" t="s">
        <v>41</v>
      </c>
      <c r="D13" s="6" t="s">
        <v>107</v>
      </c>
      <c r="E13" s="6" t="s">
        <v>150</v>
      </c>
      <c r="F13" s="6" t="s">
        <v>120</v>
      </c>
      <c r="G13" s="6" t="s">
        <v>31</v>
      </c>
      <c r="H13" s="6" t="s">
        <v>151</v>
      </c>
      <c r="I13" s="86">
        <v>1</v>
      </c>
      <c r="J13" s="32" t="s">
        <v>152</v>
      </c>
      <c r="K13" s="32">
        <v>3</v>
      </c>
      <c r="L13" s="32" t="s">
        <v>2445</v>
      </c>
      <c r="M13" s="99">
        <v>1</v>
      </c>
      <c r="N13" s="30" t="s">
        <v>153</v>
      </c>
      <c r="O13" s="32">
        <v>3</v>
      </c>
      <c r="P13" s="30" t="s">
        <v>154</v>
      </c>
      <c r="Q13" s="32">
        <v>1</v>
      </c>
      <c r="R13" s="30" t="s">
        <v>155</v>
      </c>
      <c r="S13" s="32">
        <v>3</v>
      </c>
      <c r="T13" s="30" t="s">
        <v>2446</v>
      </c>
      <c r="U13" s="32">
        <v>1</v>
      </c>
      <c r="V13" s="10" t="s">
        <v>156</v>
      </c>
      <c r="W13" s="13">
        <v>5</v>
      </c>
      <c r="X13" s="32" t="s">
        <v>157</v>
      </c>
      <c r="Y13" s="13">
        <v>5</v>
      </c>
      <c r="Z13" s="10" t="s">
        <v>2067</v>
      </c>
      <c r="AA13" s="13">
        <v>3</v>
      </c>
      <c r="AB13" s="6" t="s">
        <v>158</v>
      </c>
      <c r="AC13" s="24">
        <v>1</v>
      </c>
      <c r="AD13" s="7">
        <f t="shared" si="0"/>
        <v>5</v>
      </c>
      <c r="AE13" s="7">
        <f t="shared" si="1"/>
        <v>0</v>
      </c>
      <c r="AF13" s="7">
        <f t="shared" si="2"/>
        <v>4</v>
      </c>
      <c r="AG13" s="7">
        <f t="shared" si="3"/>
        <v>0</v>
      </c>
      <c r="AH13" s="7">
        <f t="shared" si="4"/>
        <v>2</v>
      </c>
      <c r="AI13" s="7">
        <f t="shared" si="5"/>
        <v>11</v>
      </c>
      <c r="AJ13" s="7">
        <v>1</v>
      </c>
      <c r="AK13" s="7">
        <v>1</v>
      </c>
    </row>
    <row r="14" spans="1:38" ht="154" x14ac:dyDescent="0.15">
      <c r="A14" s="6" t="s">
        <v>159</v>
      </c>
      <c r="B14" s="6" t="s">
        <v>117</v>
      </c>
      <c r="C14" s="6" t="s">
        <v>28</v>
      </c>
      <c r="D14" s="6" t="s">
        <v>129</v>
      </c>
      <c r="E14" s="6" t="s">
        <v>160</v>
      </c>
      <c r="F14" s="6" t="s">
        <v>120</v>
      </c>
      <c r="G14" s="6" t="s">
        <v>31</v>
      </c>
      <c r="H14" s="6" t="s">
        <v>161</v>
      </c>
      <c r="I14" s="86">
        <v>2</v>
      </c>
      <c r="J14" s="32" t="s">
        <v>162</v>
      </c>
      <c r="K14" s="32">
        <v>3</v>
      </c>
      <c r="L14" s="32" t="s">
        <v>2448</v>
      </c>
      <c r="M14" s="99">
        <v>3</v>
      </c>
      <c r="N14" s="30" t="s">
        <v>163</v>
      </c>
      <c r="O14" s="32">
        <v>3</v>
      </c>
      <c r="P14" s="30" t="s">
        <v>164</v>
      </c>
      <c r="Q14" s="32">
        <v>1</v>
      </c>
      <c r="R14" s="30" t="s">
        <v>2431</v>
      </c>
      <c r="S14" s="32">
        <v>3</v>
      </c>
      <c r="T14" s="30" t="s">
        <v>165</v>
      </c>
      <c r="U14" s="32">
        <v>1</v>
      </c>
      <c r="V14" s="10" t="s">
        <v>166</v>
      </c>
      <c r="W14" s="13">
        <v>5</v>
      </c>
      <c r="X14" s="19" t="s">
        <v>2447</v>
      </c>
      <c r="Y14" s="13">
        <v>5</v>
      </c>
      <c r="Z14" s="6" t="s">
        <v>2435</v>
      </c>
      <c r="AA14" s="13">
        <v>2</v>
      </c>
      <c r="AB14" s="6" t="s">
        <v>167</v>
      </c>
      <c r="AC14" s="24">
        <v>4</v>
      </c>
      <c r="AD14" s="7">
        <f t="shared" si="0"/>
        <v>2</v>
      </c>
      <c r="AE14" s="7">
        <f t="shared" si="1"/>
        <v>2</v>
      </c>
      <c r="AF14" s="7">
        <f t="shared" si="2"/>
        <v>4</v>
      </c>
      <c r="AG14" s="7">
        <f t="shared" si="3"/>
        <v>1</v>
      </c>
      <c r="AH14" s="7">
        <f t="shared" si="4"/>
        <v>2</v>
      </c>
      <c r="AI14" s="7">
        <f t="shared" si="5"/>
        <v>11</v>
      </c>
      <c r="AJ14" s="7">
        <v>1</v>
      </c>
      <c r="AK14" s="7">
        <v>1</v>
      </c>
    </row>
    <row r="15" spans="1:38" ht="154" x14ac:dyDescent="0.15">
      <c r="A15" s="6" t="s">
        <v>168</v>
      </c>
      <c r="B15" s="6" t="s">
        <v>117</v>
      </c>
      <c r="C15" s="6" t="s">
        <v>41</v>
      </c>
      <c r="D15" s="6" t="s">
        <v>107</v>
      </c>
      <c r="E15" s="6" t="s">
        <v>169</v>
      </c>
      <c r="F15" s="6" t="s">
        <v>120</v>
      </c>
      <c r="G15" s="6" t="s">
        <v>96</v>
      </c>
      <c r="H15" s="6" t="s">
        <v>170</v>
      </c>
      <c r="I15" s="86">
        <v>2</v>
      </c>
      <c r="J15" s="32" t="s">
        <v>171</v>
      </c>
      <c r="K15" s="32">
        <v>2</v>
      </c>
      <c r="L15" s="32" t="s">
        <v>172</v>
      </c>
      <c r="M15" s="99">
        <v>2</v>
      </c>
      <c r="N15" s="30" t="s">
        <v>173</v>
      </c>
      <c r="O15" s="32">
        <v>3</v>
      </c>
      <c r="P15" s="30" t="s">
        <v>174</v>
      </c>
      <c r="Q15" s="32">
        <v>2</v>
      </c>
      <c r="R15" s="30" t="s">
        <v>175</v>
      </c>
      <c r="S15" s="32">
        <v>2</v>
      </c>
      <c r="T15" s="30" t="s">
        <v>2449</v>
      </c>
      <c r="U15" s="32">
        <v>2</v>
      </c>
      <c r="V15" s="10" t="s">
        <v>176</v>
      </c>
      <c r="W15" s="13">
        <v>5</v>
      </c>
      <c r="X15" s="19" t="s">
        <v>177</v>
      </c>
      <c r="Y15" s="13">
        <v>5</v>
      </c>
      <c r="Z15" s="6" t="s">
        <v>178</v>
      </c>
      <c r="AA15" s="13">
        <v>3</v>
      </c>
      <c r="AB15" s="6" t="s">
        <v>179</v>
      </c>
      <c r="AC15" s="24">
        <v>2</v>
      </c>
      <c r="AD15" s="7">
        <f t="shared" si="0"/>
        <v>0</v>
      </c>
      <c r="AE15" s="7">
        <f t="shared" si="1"/>
        <v>7</v>
      </c>
      <c r="AF15" s="7">
        <f t="shared" si="2"/>
        <v>2</v>
      </c>
      <c r="AG15" s="7">
        <f t="shared" si="3"/>
        <v>0</v>
      </c>
      <c r="AH15" s="7">
        <f t="shared" si="4"/>
        <v>2</v>
      </c>
      <c r="AI15" s="7">
        <f t="shared" si="5"/>
        <v>11</v>
      </c>
      <c r="AJ15" s="7">
        <v>1</v>
      </c>
      <c r="AK15" s="7">
        <v>0</v>
      </c>
    </row>
    <row r="16" spans="1:38" ht="409.6" x14ac:dyDescent="0.15">
      <c r="A16" s="6" t="s">
        <v>180</v>
      </c>
      <c r="B16" s="6" t="s">
        <v>117</v>
      </c>
      <c r="C16" s="6" t="s">
        <v>181</v>
      </c>
      <c r="D16" s="6" t="s">
        <v>182</v>
      </c>
      <c r="E16" s="6" t="s">
        <v>183</v>
      </c>
      <c r="F16" s="6" t="s">
        <v>120</v>
      </c>
      <c r="G16" s="6" t="s">
        <v>31</v>
      </c>
      <c r="H16" s="6" t="s">
        <v>184</v>
      </c>
      <c r="I16" s="86">
        <v>2</v>
      </c>
      <c r="J16" s="32" t="s">
        <v>2068</v>
      </c>
      <c r="K16" s="32">
        <v>3</v>
      </c>
      <c r="L16" s="32" t="s">
        <v>185</v>
      </c>
      <c r="M16" s="99">
        <v>2</v>
      </c>
      <c r="N16" s="30" t="s">
        <v>186</v>
      </c>
      <c r="O16" s="32">
        <v>2</v>
      </c>
      <c r="P16" s="30" t="s">
        <v>2452</v>
      </c>
      <c r="Q16" s="32">
        <v>2</v>
      </c>
      <c r="R16" s="30" t="s">
        <v>187</v>
      </c>
      <c r="S16" s="32">
        <v>3</v>
      </c>
      <c r="T16" s="30" t="s">
        <v>2451</v>
      </c>
      <c r="U16" s="32">
        <v>3</v>
      </c>
      <c r="V16" s="10" t="s">
        <v>2450</v>
      </c>
      <c r="W16" s="13">
        <v>5</v>
      </c>
      <c r="X16" s="18" t="s">
        <v>188</v>
      </c>
      <c r="Y16" s="13">
        <v>2</v>
      </c>
      <c r="Z16" s="6" t="s">
        <v>189</v>
      </c>
      <c r="AA16" s="13">
        <v>1</v>
      </c>
      <c r="AB16" s="6" t="s">
        <v>190</v>
      </c>
      <c r="AC16" s="24">
        <v>2</v>
      </c>
      <c r="AD16" s="7">
        <f t="shared" si="0"/>
        <v>1</v>
      </c>
      <c r="AE16" s="7">
        <f t="shared" si="1"/>
        <v>6</v>
      </c>
      <c r="AF16" s="7">
        <f t="shared" si="2"/>
        <v>3</v>
      </c>
      <c r="AG16" s="7">
        <f t="shared" si="3"/>
        <v>0</v>
      </c>
      <c r="AH16" s="7">
        <f t="shared" si="4"/>
        <v>1</v>
      </c>
      <c r="AI16" s="7">
        <f t="shared" si="5"/>
        <v>11</v>
      </c>
      <c r="AJ16" s="7">
        <v>1</v>
      </c>
      <c r="AK16" s="7">
        <v>1</v>
      </c>
    </row>
    <row r="17" spans="1:37" ht="397" x14ac:dyDescent="0.15">
      <c r="A17" s="6" t="s">
        <v>191</v>
      </c>
      <c r="B17" s="6" t="s">
        <v>117</v>
      </c>
      <c r="C17" s="6" t="s">
        <v>28</v>
      </c>
      <c r="D17" s="6" t="s">
        <v>118</v>
      </c>
      <c r="E17" s="6" t="s">
        <v>192</v>
      </c>
      <c r="F17" s="6" t="s">
        <v>56</v>
      </c>
      <c r="G17" s="6" t="s">
        <v>31</v>
      </c>
      <c r="H17" s="6" t="s">
        <v>193</v>
      </c>
      <c r="I17" s="86">
        <v>2</v>
      </c>
      <c r="J17" s="32" t="s">
        <v>194</v>
      </c>
      <c r="K17" s="32">
        <v>3</v>
      </c>
      <c r="L17" s="32" t="s">
        <v>195</v>
      </c>
      <c r="M17" s="99">
        <v>1</v>
      </c>
      <c r="N17" s="30" t="s">
        <v>196</v>
      </c>
      <c r="O17" s="32">
        <v>3</v>
      </c>
      <c r="P17" s="30" t="s">
        <v>197</v>
      </c>
      <c r="Q17" s="32">
        <v>1</v>
      </c>
      <c r="R17" s="30" t="s">
        <v>198</v>
      </c>
      <c r="S17" s="32">
        <v>3</v>
      </c>
      <c r="T17" s="30" t="s">
        <v>199</v>
      </c>
      <c r="U17" s="32">
        <v>1</v>
      </c>
      <c r="V17" s="10" t="s">
        <v>200</v>
      </c>
      <c r="W17" s="13">
        <v>5</v>
      </c>
      <c r="X17" s="19" t="s">
        <v>201</v>
      </c>
      <c r="Y17" s="13">
        <v>5</v>
      </c>
      <c r="Z17" s="11" t="s">
        <v>1041</v>
      </c>
      <c r="AA17" s="16">
        <v>5</v>
      </c>
      <c r="AB17" s="6" t="s">
        <v>202</v>
      </c>
      <c r="AC17" s="24">
        <v>2</v>
      </c>
      <c r="AD17" s="7">
        <f t="shared" si="0"/>
        <v>3</v>
      </c>
      <c r="AE17" s="7">
        <f t="shared" si="1"/>
        <v>2</v>
      </c>
      <c r="AF17" s="7">
        <f t="shared" si="2"/>
        <v>3</v>
      </c>
      <c r="AG17" s="7">
        <f t="shared" si="3"/>
        <v>0</v>
      </c>
      <c r="AH17" s="7">
        <f t="shared" si="4"/>
        <v>3</v>
      </c>
      <c r="AI17" s="7">
        <f t="shared" si="5"/>
        <v>11</v>
      </c>
      <c r="AJ17" s="7">
        <v>1</v>
      </c>
      <c r="AK17" s="7">
        <v>1</v>
      </c>
    </row>
    <row r="18" spans="1:37" ht="409.6" x14ac:dyDescent="0.15">
      <c r="A18" s="6" t="s">
        <v>203</v>
      </c>
      <c r="B18" s="6" t="s">
        <v>117</v>
      </c>
      <c r="C18" s="6" t="s">
        <v>41</v>
      </c>
      <c r="D18" s="6" t="s">
        <v>107</v>
      </c>
      <c r="E18" s="6" t="s">
        <v>204</v>
      </c>
      <c r="F18" s="6" t="s">
        <v>205</v>
      </c>
      <c r="G18" s="6" t="s">
        <v>31</v>
      </c>
      <c r="H18" s="6" t="s">
        <v>206</v>
      </c>
      <c r="I18" s="86">
        <v>2</v>
      </c>
      <c r="J18" s="32" t="s">
        <v>207</v>
      </c>
      <c r="K18" s="32">
        <v>5</v>
      </c>
      <c r="L18" s="32" t="s">
        <v>208</v>
      </c>
      <c r="M18" s="99">
        <v>3</v>
      </c>
      <c r="N18" s="30" t="s">
        <v>209</v>
      </c>
      <c r="O18" s="32">
        <v>3</v>
      </c>
      <c r="P18" s="30" t="s">
        <v>210</v>
      </c>
      <c r="Q18" s="32">
        <v>3</v>
      </c>
      <c r="R18" s="30" t="s">
        <v>211</v>
      </c>
      <c r="S18" s="32">
        <v>3</v>
      </c>
      <c r="T18" s="30" t="s">
        <v>212</v>
      </c>
      <c r="U18" s="32">
        <v>3</v>
      </c>
      <c r="V18" s="10" t="s">
        <v>2069</v>
      </c>
      <c r="W18" s="13">
        <v>3</v>
      </c>
      <c r="X18" s="19" t="s">
        <v>1041</v>
      </c>
      <c r="Y18" s="13">
        <v>5</v>
      </c>
      <c r="Z18" s="10" t="s">
        <v>213</v>
      </c>
      <c r="AA18" s="13">
        <v>5</v>
      </c>
      <c r="AB18" s="6" t="s">
        <v>214</v>
      </c>
      <c r="AC18" s="24">
        <v>2</v>
      </c>
      <c r="AD18" s="7">
        <f t="shared" si="0"/>
        <v>0</v>
      </c>
      <c r="AE18" s="7">
        <f t="shared" si="1"/>
        <v>2</v>
      </c>
      <c r="AF18" s="7">
        <f t="shared" si="2"/>
        <v>6</v>
      </c>
      <c r="AG18" s="7">
        <f t="shared" si="3"/>
        <v>0</v>
      </c>
      <c r="AH18" s="7">
        <f t="shared" si="4"/>
        <v>3</v>
      </c>
      <c r="AI18" s="7">
        <f t="shared" si="5"/>
        <v>11</v>
      </c>
      <c r="AJ18" s="7">
        <v>0</v>
      </c>
      <c r="AK18" s="7">
        <v>0</v>
      </c>
    </row>
    <row r="19" spans="1:37" ht="397" x14ac:dyDescent="0.15">
      <c r="A19" s="6" t="s">
        <v>215</v>
      </c>
      <c r="B19" s="6" t="s">
        <v>80</v>
      </c>
      <c r="C19" s="6" t="s">
        <v>28</v>
      </c>
      <c r="D19" s="6" t="s">
        <v>107</v>
      </c>
      <c r="E19" s="6" t="s">
        <v>216</v>
      </c>
      <c r="F19" s="6" t="s">
        <v>120</v>
      </c>
      <c r="G19" s="6" t="s">
        <v>96</v>
      </c>
      <c r="H19" s="6" t="s">
        <v>217</v>
      </c>
      <c r="I19" s="86">
        <v>2</v>
      </c>
      <c r="J19" s="32" t="s">
        <v>218</v>
      </c>
      <c r="K19" s="32">
        <v>3</v>
      </c>
      <c r="L19" s="32" t="s">
        <v>219</v>
      </c>
      <c r="M19" s="99">
        <v>3</v>
      </c>
      <c r="N19" s="30" t="s">
        <v>220</v>
      </c>
      <c r="O19" s="32">
        <v>3</v>
      </c>
      <c r="P19" s="30" t="s">
        <v>221</v>
      </c>
      <c r="Q19" s="32">
        <v>1</v>
      </c>
      <c r="R19" s="30" t="s">
        <v>222</v>
      </c>
      <c r="S19" s="32">
        <v>3</v>
      </c>
      <c r="T19" s="30" t="s">
        <v>223</v>
      </c>
      <c r="U19" s="32">
        <v>2</v>
      </c>
      <c r="V19" s="10" t="s">
        <v>224</v>
      </c>
      <c r="W19" s="13">
        <v>5</v>
      </c>
      <c r="X19" s="18" t="s">
        <v>225</v>
      </c>
      <c r="Y19" s="13">
        <v>5</v>
      </c>
      <c r="Z19" s="6" t="s">
        <v>2070</v>
      </c>
      <c r="AA19" s="13">
        <v>3</v>
      </c>
      <c r="AB19" s="6" t="s">
        <v>226</v>
      </c>
      <c r="AC19" s="24">
        <v>2</v>
      </c>
      <c r="AD19" s="7">
        <f t="shared" si="0"/>
        <v>1</v>
      </c>
      <c r="AE19" s="7">
        <f t="shared" si="1"/>
        <v>3</v>
      </c>
      <c r="AF19" s="7">
        <f t="shared" si="2"/>
        <v>5</v>
      </c>
      <c r="AG19" s="7">
        <f t="shared" si="3"/>
        <v>0</v>
      </c>
      <c r="AH19" s="7">
        <f t="shared" si="4"/>
        <v>2</v>
      </c>
      <c r="AI19" s="7">
        <f t="shared" si="5"/>
        <v>11</v>
      </c>
      <c r="AJ19" s="7">
        <v>1</v>
      </c>
      <c r="AK19" s="7">
        <v>1</v>
      </c>
    </row>
    <row r="20" spans="1:37" ht="280" x14ac:dyDescent="0.15">
      <c r="A20" s="6" t="s">
        <v>227</v>
      </c>
      <c r="B20" s="6" t="s">
        <v>53</v>
      </c>
      <c r="C20" s="6" t="s">
        <v>28</v>
      </c>
      <c r="D20" s="6" t="s">
        <v>29</v>
      </c>
      <c r="E20" s="6" t="s">
        <v>228</v>
      </c>
      <c r="F20" s="6" t="s">
        <v>56</v>
      </c>
      <c r="G20" s="6" t="s">
        <v>96</v>
      </c>
      <c r="H20" s="6" t="s">
        <v>229</v>
      </c>
      <c r="I20" s="86">
        <v>2</v>
      </c>
      <c r="J20" s="32" t="s">
        <v>230</v>
      </c>
      <c r="K20" s="32">
        <v>3</v>
      </c>
      <c r="L20" s="32" t="s">
        <v>2044</v>
      </c>
      <c r="M20" s="99">
        <v>2</v>
      </c>
      <c r="N20" s="30" t="s">
        <v>231</v>
      </c>
      <c r="O20" s="32">
        <v>3</v>
      </c>
      <c r="P20" s="30" t="s">
        <v>232</v>
      </c>
      <c r="Q20" s="32">
        <v>3</v>
      </c>
      <c r="R20" s="30" t="s">
        <v>1041</v>
      </c>
      <c r="S20" s="32">
        <v>5</v>
      </c>
      <c r="T20" s="30" t="s">
        <v>1041</v>
      </c>
      <c r="U20" s="32">
        <v>5</v>
      </c>
      <c r="V20" s="10" t="s">
        <v>233</v>
      </c>
      <c r="W20" s="13">
        <v>5</v>
      </c>
      <c r="X20" s="18" t="s">
        <v>234</v>
      </c>
      <c r="Y20" s="13">
        <v>3</v>
      </c>
      <c r="Z20" s="10" t="s">
        <v>235</v>
      </c>
      <c r="AA20" s="13">
        <v>1</v>
      </c>
      <c r="AB20" s="6" t="s">
        <v>236</v>
      </c>
      <c r="AC20" s="24">
        <v>1</v>
      </c>
      <c r="AD20" s="7">
        <f t="shared" si="0"/>
        <v>2</v>
      </c>
      <c r="AE20" s="7">
        <f t="shared" si="1"/>
        <v>2</v>
      </c>
      <c r="AF20" s="7">
        <f t="shared" si="2"/>
        <v>4</v>
      </c>
      <c r="AG20" s="7">
        <f t="shared" si="3"/>
        <v>0</v>
      </c>
      <c r="AH20" s="7">
        <f t="shared" si="4"/>
        <v>3</v>
      </c>
      <c r="AI20" s="7">
        <f t="shared" si="5"/>
        <v>11</v>
      </c>
      <c r="AJ20" s="7">
        <v>1</v>
      </c>
      <c r="AK20" s="7">
        <v>0</v>
      </c>
    </row>
    <row r="21" spans="1:37" ht="384" x14ac:dyDescent="0.15">
      <c r="A21" s="6" t="s">
        <v>237</v>
      </c>
      <c r="B21" s="6" t="s">
        <v>238</v>
      </c>
      <c r="C21" s="6" t="s">
        <v>41</v>
      </c>
      <c r="D21" s="6" t="s">
        <v>129</v>
      </c>
      <c r="E21" s="6" t="s">
        <v>239</v>
      </c>
      <c r="F21" s="6" t="s">
        <v>56</v>
      </c>
      <c r="G21" s="6" t="s">
        <v>96</v>
      </c>
      <c r="H21" s="6" t="s">
        <v>240</v>
      </c>
      <c r="I21" s="86">
        <v>1</v>
      </c>
      <c r="J21" s="32" t="s">
        <v>241</v>
      </c>
      <c r="K21" s="32">
        <v>3</v>
      </c>
      <c r="L21" s="32" t="s">
        <v>2071</v>
      </c>
      <c r="M21" s="99">
        <v>3</v>
      </c>
      <c r="N21" s="30" t="s">
        <v>2072</v>
      </c>
      <c r="O21" s="32">
        <v>3</v>
      </c>
      <c r="P21" s="30" t="s">
        <v>242</v>
      </c>
      <c r="Q21" s="32">
        <v>1</v>
      </c>
      <c r="R21" s="30" t="s">
        <v>243</v>
      </c>
      <c r="S21" s="32">
        <v>3</v>
      </c>
      <c r="T21" s="30" t="s">
        <v>244</v>
      </c>
      <c r="U21" s="32">
        <v>3</v>
      </c>
      <c r="V21" s="10" t="s">
        <v>245</v>
      </c>
      <c r="W21" s="13">
        <v>5</v>
      </c>
      <c r="X21" s="18" t="s">
        <v>246</v>
      </c>
      <c r="Y21" s="13">
        <v>2</v>
      </c>
      <c r="Z21" s="6" t="s">
        <v>247</v>
      </c>
      <c r="AA21" s="13">
        <v>2</v>
      </c>
      <c r="AB21" s="6" t="s">
        <v>248</v>
      </c>
      <c r="AC21" s="24">
        <v>2</v>
      </c>
      <c r="AD21" s="7">
        <f t="shared" si="0"/>
        <v>2</v>
      </c>
      <c r="AE21" s="7">
        <f t="shared" si="1"/>
        <v>3</v>
      </c>
      <c r="AF21" s="7">
        <f t="shared" si="2"/>
        <v>5</v>
      </c>
      <c r="AG21" s="7">
        <f t="shared" si="3"/>
        <v>0</v>
      </c>
      <c r="AH21" s="7">
        <f t="shared" si="4"/>
        <v>1</v>
      </c>
      <c r="AI21" s="7">
        <f t="shared" si="5"/>
        <v>11</v>
      </c>
      <c r="AJ21" s="7">
        <v>1</v>
      </c>
      <c r="AK21" s="7">
        <v>0</v>
      </c>
    </row>
    <row r="22" spans="1:37" ht="371" x14ac:dyDescent="0.15">
      <c r="A22" s="6" t="s">
        <v>249</v>
      </c>
      <c r="B22" s="6" t="s">
        <v>238</v>
      </c>
      <c r="C22" s="6" t="s">
        <v>41</v>
      </c>
      <c r="D22" s="6" t="s">
        <v>29</v>
      </c>
      <c r="E22" s="6" t="s">
        <v>250</v>
      </c>
      <c r="F22" s="6" t="s">
        <v>30</v>
      </c>
      <c r="G22" s="6" t="s">
        <v>96</v>
      </c>
      <c r="H22" s="6" t="s">
        <v>251</v>
      </c>
      <c r="I22" s="86">
        <v>2</v>
      </c>
      <c r="J22" s="32" t="s">
        <v>2073</v>
      </c>
      <c r="K22" s="32">
        <v>3</v>
      </c>
      <c r="L22" s="32" t="s">
        <v>252</v>
      </c>
      <c r="M22" s="99">
        <v>3</v>
      </c>
      <c r="N22" s="30" t="s">
        <v>253</v>
      </c>
      <c r="O22" s="32">
        <v>1</v>
      </c>
      <c r="P22" s="30" t="s">
        <v>254</v>
      </c>
      <c r="Q22" s="32">
        <v>2</v>
      </c>
      <c r="R22" s="30" t="s">
        <v>255</v>
      </c>
      <c r="S22" s="32">
        <v>3</v>
      </c>
      <c r="T22" s="30" t="s">
        <v>256</v>
      </c>
      <c r="U22" s="32">
        <v>1</v>
      </c>
      <c r="V22" s="10" t="s">
        <v>257</v>
      </c>
      <c r="W22" s="13">
        <v>5</v>
      </c>
      <c r="X22" s="18" t="s">
        <v>258</v>
      </c>
      <c r="Y22" s="13">
        <v>3</v>
      </c>
      <c r="Z22" s="10" t="s">
        <v>259</v>
      </c>
      <c r="AA22" s="13">
        <v>5</v>
      </c>
      <c r="AB22" s="6" t="s">
        <v>260</v>
      </c>
      <c r="AC22" s="24">
        <v>1</v>
      </c>
      <c r="AD22" s="7">
        <f t="shared" si="0"/>
        <v>3</v>
      </c>
      <c r="AE22" s="7">
        <f t="shared" si="1"/>
        <v>2</v>
      </c>
      <c r="AF22" s="7">
        <f t="shared" si="2"/>
        <v>4</v>
      </c>
      <c r="AG22" s="7">
        <f t="shared" si="3"/>
        <v>0</v>
      </c>
      <c r="AH22" s="7">
        <f t="shared" si="4"/>
        <v>2</v>
      </c>
      <c r="AI22" s="7">
        <f t="shared" si="5"/>
        <v>11</v>
      </c>
      <c r="AJ22" s="7">
        <v>1</v>
      </c>
      <c r="AK22" s="7">
        <v>0</v>
      </c>
    </row>
    <row r="23" spans="1:37" ht="345" x14ac:dyDescent="0.15">
      <c r="A23" s="6" t="s">
        <v>261</v>
      </c>
      <c r="B23" s="6" t="s">
        <v>117</v>
      </c>
      <c r="C23" s="6" t="s">
        <v>41</v>
      </c>
      <c r="D23" s="6" t="s">
        <v>129</v>
      </c>
      <c r="E23" s="6" t="s">
        <v>262</v>
      </c>
      <c r="F23" s="6" t="s">
        <v>56</v>
      </c>
      <c r="G23" s="6" t="s">
        <v>31</v>
      </c>
      <c r="H23" s="6" t="s">
        <v>263</v>
      </c>
      <c r="I23" s="86">
        <v>2</v>
      </c>
      <c r="J23" s="32" t="s">
        <v>264</v>
      </c>
      <c r="K23" s="32">
        <v>3</v>
      </c>
      <c r="L23" s="32" t="s">
        <v>265</v>
      </c>
      <c r="M23" s="99">
        <v>3</v>
      </c>
      <c r="N23" s="30" t="s">
        <v>266</v>
      </c>
      <c r="O23" s="32">
        <v>3</v>
      </c>
      <c r="P23" s="30" t="s">
        <v>267</v>
      </c>
      <c r="Q23" s="32">
        <v>1</v>
      </c>
      <c r="R23" s="30" t="s">
        <v>1041</v>
      </c>
      <c r="S23" s="32">
        <v>5</v>
      </c>
      <c r="T23" s="30" t="s">
        <v>1041</v>
      </c>
      <c r="U23" s="32">
        <v>5</v>
      </c>
      <c r="V23" s="10" t="s">
        <v>268</v>
      </c>
      <c r="W23" s="13">
        <v>5</v>
      </c>
      <c r="X23" s="19" t="s">
        <v>269</v>
      </c>
      <c r="Y23" s="13">
        <v>5</v>
      </c>
      <c r="Z23" s="6" t="s">
        <v>270</v>
      </c>
      <c r="AA23" s="13">
        <v>3</v>
      </c>
      <c r="AB23" s="6" t="s">
        <v>271</v>
      </c>
      <c r="AC23" s="24">
        <v>1</v>
      </c>
      <c r="AD23" s="7">
        <f t="shared" si="0"/>
        <v>2</v>
      </c>
      <c r="AE23" s="7">
        <f t="shared" si="1"/>
        <v>1</v>
      </c>
      <c r="AF23" s="7">
        <f t="shared" si="2"/>
        <v>4</v>
      </c>
      <c r="AG23" s="7">
        <f t="shared" si="3"/>
        <v>0</v>
      </c>
      <c r="AH23" s="7">
        <f t="shared" si="4"/>
        <v>4</v>
      </c>
      <c r="AI23" s="7">
        <f t="shared" si="5"/>
        <v>11</v>
      </c>
      <c r="AJ23" s="7">
        <v>0</v>
      </c>
      <c r="AK23" s="7">
        <v>1</v>
      </c>
    </row>
    <row r="24" spans="1:37" ht="409.6" x14ac:dyDescent="0.15">
      <c r="A24" s="6" t="s">
        <v>272</v>
      </c>
      <c r="B24" s="6" t="s">
        <v>238</v>
      </c>
      <c r="C24" s="6" t="s">
        <v>41</v>
      </c>
      <c r="D24" s="6" t="s">
        <v>182</v>
      </c>
      <c r="E24" s="6" t="s">
        <v>273</v>
      </c>
      <c r="F24" s="6" t="s">
        <v>56</v>
      </c>
      <c r="G24" s="6" t="s">
        <v>31</v>
      </c>
      <c r="H24" s="6" t="s">
        <v>274</v>
      </c>
      <c r="I24" s="86">
        <v>2</v>
      </c>
      <c r="J24" s="32" t="s">
        <v>275</v>
      </c>
      <c r="K24" s="32">
        <v>1</v>
      </c>
      <c r="L24" s="32" t="s">
        <v>276</v>
      </c>
      <c r="M24" s="99">
        <v>1</v>
      </c>
      <c r="N24" s="30" t="s">
        <v>277</v>
      </c>
      <c r="O24" s="32">
        <v>1</v>
      </c>
      <c r="P24" s="30" t="s">
        <v>278</v>
      </c>
      <c r="Q24" s="32">
        <v>1</v>
      </c>
      <c r="R24" s="30" t="s">
        <v>2074</v>
      </c>
      <c r="S24" s="32">
        <v>3</v>
      </c>
      <c r="T24" s="30" t="s">
        <v>279</v>
      </c>
      <c r="U24" s="32">
        <v>1</v>
      </c>
      <c r="V24" s="10" t="s">
        <v>280</v>
      </c>
      <c r="W24" s="13">
        <v>5</v>
      </c>
      <c r="X24" s="19" t="s">
        <v>2075</v>
      </c>
      <c r="Y24" s="13">
        <v>5</v>
      </c>
      <c r="Z24" s="10" t="s">
        <v>281</v>
      </c>
      <c r="AA24" s="13">
        <v>5</v>
      </c>
      <c r="AB24" s="6" t="s">
        <v>282</v>
      </c>
      <c r="AC24" s="24">
        <v>1</v>
      </c>
      <c r="AD24" s="7">
        <f t="shared" si="0"/>
        <v>6</v>
      </c>
      <c r="AE24" s="7">
        <f t="shared" si="1"/>
        <v>1</v>
      </c>
      <c r="AF24" s="7">
        <f t="shared" si="2"/>
        <v>1</v>
      </c>
      <c r="AG24" s="7">
        <f t="shared" si="3"/>
        <v>0</v>
      </c>
      <c r="AH24" s="7">
        <f t="shared" si="4"/>
        <v>3</v>
      </c>
      <c r="AI24" s="7">
        <f t="shared" si="5"/>
        <v>11</v>
      </c>
      <c r="AJ24" s="7">
        <v>0</v>
      </c>
      <c r="AK24" s="7">
        <v>1</v>
      </c>
    </row>
    <row r="25" spans="1:37" ht="371" x14ac:dyDescent="0.15">
      <c r="A25" s="6" t="s">
        <v>283</v>
      </c>
      <c r="B25" s="6" t="s">
        <v>117</v>
      </c>
      <c r="C25" s="6" t="s">
        <v>41</v>
      </c>
      <c r="D25" s="6" t="s">
        <v>182</v>
      </c>
      <c r="E25" s="6" t="s">
        <v>284</v>
      </c>
      <c r="F25" s="6" t="s">
        <v>120</v>
      </c>
      <c r="G25" s="6" t="s">
        <v>31</v>
      </c>
      <c r="H25" s="6" t="s">
        <v>285</v>
      </c>
      <c r="I25" s="86">
        <v>2</v>
      </c>
      <c r="J25" s="32" t="s">
        <v>286</v>
      </c>
      <c r="K25" s="32">
        <v>5</v>
      </c>
      <c r="L25" s="32" t="s">
        <v>287</v>
      </c>
      <c r="M25" s="99">
        <v>1</v>
      </c>
      <c r="N25" s="30" t="s">
        <v>288</v>
      </c>
      <c r="O25" s="32">
        <v>3</v>
      </c>
      <c r="P25" s="30" t="s">
        <v>289</v>
      </c>
      <c r="Q25" s="32">
        <v>1</v>
      </c>
      <c r="R25" s="30" t="s">
        <v>290</v>
      </c>
      <c r="S25" s="32">
        <v>3</v>
      </c>
      <c r="T25" s="30" t="s">
        <v>291</v>
      </c>
      <c r="U25" s="32">
        <v>1</v>
      </c>
      <c r="V25" s="10" t="s">
        <v>292</v>
      </c>
      <c r="W25" s="13">
        <v>5</v>
      </c>
      <c r="X25" s="18" t="s">
        <v>293</v>
      </c>
      <c r="Y25" s="13">
        <v>2</v>
      </c>
      <c r="Z25" s="6" t="s">
        <v>294</v>
      </c>
      <c r="AA25" s="13">
        <v>3</v>
      </c>
      <c r="AB25" s="6" t="s">
        <v>295</v>
      </c>
      <c r="AC25" s="24">
        <v>2</v>
      </c>
      <c r="AD25" s="7">
        <f t="shared" si="0"/>
        <v>3</v>
      </c>
      <c r="AE25" s="7">
        <f t="shared" si="1"/>
        <v>3</v>
      </c>
      <c r="AF25" s="7">
        <f t="shared" si="2"/>
        <v>3</v>
      </c>
      <c r="AG25" s="7">
        <f t="shared" si="3"/>
        <v>0</v>
      </c>
      <c r="AH25" s="7">
        <f t="shared" si="4"/>
        <v>2</v>
      </c>
      <c r="AI25" s="7">
        <f t="shared" si="5"/>
        <v>11</v>
      </c>
      <c r="AJ25" s="7">
        <v>1</v>
      </c>
      <c r="AK25" s="7">
        <v>1</v>
      </c>
    </row>
    <row r="26" spans="1:37" ht="280" x14ac:dyDescent="0.15">
      <c r="A26" s="6" t="s">
        <v>296</v>
      </c>
      <c r="B26" s="6" t="s">
        <v>297</v>
      </c>
      <c r="C26" s="6" t="s">
        <v>41</v>
      </c>
      <c r="D26" s="6" t="s">
        <v>298</v>
      </c>
      <c r="E26" s="6" t="s">
        <v>299</v>
      </c>
      <c r="F26" s="6" t="s">
        <v>82</v>
      </c>
      <c r="G26" s="6" t="s">
        <v>31</v>
      </c>
      <c r="H26" s="6" t="s">
        <v>300</v>
      </c>
      <c r="I26" s="86">
        <v>1</v>
      </c>
      <c r="J26" s="32" t="s">
        <v>301</v>
      </c>
      <c r="K26" s="32">
        <v>3</v>
      </c>
      <c r="L26" s="32" t="s">
        <v>302</v>
      </c>
      <c r="M26" s="99">
        <v>1</v>
      </c>
      <c r="N26" s="30" t="s">
        <v>303</v>
      </c>
      <c r="O26" s="32">
        <v>3</v>
      </c>
      <c r="P26" s="30" t="s">
        <v>304</v>
      </c>
      <c r="Q26" s="32">
        <v>1</v>
      </c>
      <c r="R26" s="30" t="s">
        <v>1041</v>
      </c>
      <c r="S26" s="32">
        <v>5</v>
      </c>
      <c r="T26" s="30" t="s">
        <v>1041</v>
      </c>
      <c r="U26" s="32">
        <v>5</v>
      </c>
      <c r="V26" s="10" t="s">
        <v>305</v>
      </c>
      <c r="W26" s="13">
        <v>5</v>
      </c>
      <c r="X26" s="32" t="s">
        <v>306</v>
      </c>
      <c r="Y26" s="13">
        <v>3</v>
      </c>
      <c r="Z26" s="6" t="s">
        <v>307</v>
      </c>
      <c r="AA26" s="13">
        <v>1</v>
      </c>
      <c r="AB26" s="6" t="s">
        <v>308</v>
      </c>
      <c r="AC26" s="24">
        <v>1</v>
      </c>
      <c r="AD26" s="7">
        <f t="shared" si="0"/>
        <v>5</v>
      </c>
      <c r="AE26" s="7">
        <f t="shared" si="1"/>
        <v>0</v>
      </c>
      <c r="AF26" s="7">
        <f t="shared" si="2"/>
        <v>3</v>
      </c>
      <c r="AG26" s="7">
        <f t="shared" si="3"/>
        <v>0</v>
      </c>
      <c r="AH26" s="7">
        <f t="shared" si="4"/>
        <v>3</v>
      </c>
      <c r="AI26" s="7">
        <f t="shared" si="5"/>
        <v>11</v>
      </c>
      <c r="AJ26" s="7">
        <v>1</v>
      </c>
      <c r="AK26" s="7">
        <v>1</v>
      </c>
    </row>
    <row r="27" spans="1:37" ht="409.6" x14ac:dyDescent="0.15">
      <c r="A27" s="6" t="s">
        <v>309</v>
      </c>
      <c r="B27" s="6" t="s">
        <v>297</v>
      </c>
      <c r="C27" s="6" t="s">
        <v>41</v>
      </c>
      <c r="D27" s="6" t="s">
        <v>118</v>
      </c>
      <c r="E27" s="6" t="s">
        <v>310</v>
      </c>
      <c r="F27" s="6" t="s">
        <v>120</v>
      </c>
      <c r="G27" s="6" t="s">
        <v>96</v>
      </c>
      <c r="H27" s="6" t="s">
        <v>311</v>
      </c>
      <c r="I27" s="86">
        <v>2</v>
      </c>
      <c r="J27" s="32" t="s">
        <v>2076</v>
      </c>
      <c r="K27" s="32">
        <v>3</v>
      </c>
      <c r="L27" s="32" t="s">
        <v>312</v>
      </c>
      <c r="M27" s="99">
        <v>1</v>
      </c>
      <c r="N27" s="30" t="s">
        <v>313</v>
      </c>
      <c r="O27" s="32">
        <v>3</v>
      </c>
      <c r="P27" s="30" t="s">
        <v>314</v>
      </c>
      <c r="Q27" s="32">
        <v>1</v>
      </c>
      <c r="R27" s="30" t="s">
        <v>315</v>
      </c>
      <c r="S27" s="32">
        <v>3</v>
      </c>
      <c r="T27" s="30" t="s">
        <v>316</v>
      </c>
      <c r="U27" s="32">
        <v>2</v>
      </c>
      <c r="V27" s="10" t="s">
        <v>317</v>
      </c>
      <c r="W27" s="13">
        <v>5</v>
      </c>
      <c r="X27" s="32" t="s">
        <v>318</v>
      </c>
      <c r="Y27" s="13">
        <v>2</v>
      </c>
      <c r="Z27" s="6" t="s">
        <v>319</v>
      </c>
      <c r="AA27" s="13">
        <v>3</v>
      </c>
      <c r="AB27" s="6" t="s">
        <v>320</v>
      </c>
      <c r="AC27" s="24">
        <v>2</v>
      </c>
      <c r="AD27" s="7">
        <f t="shared" si="0"/>
        <v>2</v>
      </c>
      <c r="AE27" s="7">
        <f t="shared" si="1"/>
        <v>4</v>
      </c>
      <c r="AF27" s="7">
        <f t="shared" si="2"/>
        <v>4</v>
      </c>
      <c r="AG27" s="7">
        <f t="shared" si="3"/>
        <v>0</v>
      </c>
      <c r="AH27" s="7">
        <f t="shared" si="4"/>
        <v>1</v>
      </c>
      <c r="AI27" s="7">
        <f t="shared" si="5"/>
        <v>11</v>
      </c>
      <c r="AJ27" s="7">
        <v>1</v>
      </c>
      <c r="AK27" s="7">
        <v>1</v>
      </c>
    </row>
    <row r="28" spans="1:37" ht="397" x14ac:dyDescent="0.15">
      <c r="A28" s="6" t="s">
        <v>321</v>
      </c>
      <c r="B28" s="6" t="s">
        <v>80</v>
      </c>
      <c r="C28" s="6" t="s">
        <v>41</v>
      </c>
      <c r="D28" s="6" t="s">
        <v>66</v>
      </c>
      <c r="E28" s="6" t="s">
        <v>322</v>
      </c>
      <c r="F28" s="6" t="s">
        <v>68</v>
      </c>
      <c r="G28" s="6">
        <v>1</v>
      </c>
      <c r="H28" s="6" t="s">
        <v>323</v>
      </c>
      <c r="I28" s="86">
        <v>1</v>
      </c>
      <c r="J28" s="32" t="s">
        <v>324</v>
      </c>
      <c r="K28" s="32">
        <v>3</v>
      </c>
      <c r="L28" s="32" t="s">
        <v>325</v>
      </c>
      <c r="M28" s="99">
        <v>1</v>
      </c>
      <c r="N28" s="30" t="s">
        <v>326</v>
      </c>
      <c r="O28" s="32">
        <v>3</v>
      </c>
      <c r="P28" s="30" t="s">
        <v>327</v>
      </c>
      <c r="Q28" s="32">
        <v>3</v>
      </c>
      <c r="R28" s="30" t="s">
        <v>1041</v>
      </c>
      <c r="S28" s="32">
        <v>5</v>
      </c>
      <c r="T28" s="30" t="s">
        <v>1041</v>
      </c>
      <c r="U28" s="32">
        <v>5</v>
      </c>
      <c r="V28" s="10" t="s">
        <v>1041</v>
      </c>
      <c r="W28" s="13">
        <v>5</v>
      </c>
      <c r="X28" s="19" t="s">
        <v>1041</v>
      </c>
      <c r="Y28" s="13">
        <v>5</v>
      </c>
      <c r="Z28" s="6" t="s">
        <v>328</v>
      </c>
      <c r="AA28" s="13">
        <v>3</v>
      </c>
      <c r="AB28" s="6" t="s">
        <v>329</v>
      </c>
      <c r="AC28" s="24">
        <v>1</v>
      </c>
      <c r="AD28" s="7">
        <f t="shared" si="0"/>
        <v>3</v>
      </c>
      <c r="AE28" s="7">
        <f t="shared" si="1"/>
        <v>0</v>
      </c>
      <c r="AF28" s="7">
        <f t="shared" si="2"/>
        <v>4</v>
      </c>
      <c r="AG28" s="7">
        <f t="shared" si="3"/>
        <v>0</v>
      </c>
      <c r="AH28" s="7">
        <f t="shared" si="4"/>
        <v>4</v>
      </c>
      <c r="AI28" s="7">
        <f t="shared" si="5"/>
        <v>11</v>
      </c>
      <c r="AJ28" s="7">
        <v>0</v>
      </c>
      <c r="AK28" s="7">
        <v>0</v>
      </c>
    </row>
    <row r="29" spans="1:37" ht="409.6" x14ac:dyDescent="0.15">
      <c r="A29" s="6" t="s">
        <v>330</v>
      </c>
      <c r="B29" s="6" t="s">
        <v>117</v>
      </c>
      <c r="C29" s="6" t="s">
        <v>41</v>
      </c>
      <c r="D29" s="6" t="s">
        <v>118</v>
      </c>
      <c r="E29" s="6" t="s">
        <v>331</v>
      </c>
      <c r="F29" s="6" t="s">
        <v>205</v>
      </c>
      <c r="G29" s="6" t="s">
        <v>332</v>
      </c>
      <c r="H29" s="6" t="s">
        <v>333</v>
      </c>
      <c r="I29" s="86">
        <v>2</v>
      </c>
      <c r="J29" s="32" t="s">
        <v>2413</v>
      </c>
      <c r="K29" s="32">
        <v>3</v>
      </c>
      <c r="L29" s="32" t="s">
        <v>334</v>
      </c>
      <c r="M29" s="99">
        <v>3</v>
      </c>
      <c r="N29" s="30" t="s">
        <v>335</v>
      </c>
      <c r="O29" s="32">
        <v>3</v>
      </c>
      <c r="P29" s="30" t="s">
        <v>336</v>
      </c>
      <c r="Q29" s="32">
        <v>1</v>
      </c>
      <c r="R29" s="30" t="s">
        <v>2077</v>
      </c>
      <c r="S29" s="32">
        <v>3</v>
      </c>
      <c r="T29" s="30" t="s">
        <v>334</v>
      </c>
      <c r="U29" s="32">
        <v>3</v>
      </c>
      <c r="V29" s="10" t="s">
        <v>2078</v>
      </c>
      <c r="W29" s="13">
        <v>5</v>
      </c>
      <c r="X29" s="18" t="s">
        <v>337</v>
      </c>
      <c r="Y29" s="13">
        <v>2</v>
      </c>
      <c r="Z29" s="10" t="s">
        <v>338</v>
      </c>
      <c r="AA29" s="13">
        <v>5</v>
      </c>
      <c r="AB29" s="6" t="s">
        <v>339</v>
      </c>
      <c r="AC29" s="24">
        <v>2</v>
      </c>
      <c r="AD29" s="7">
        <f t="shared" si="0"/>
        <v>1</v>
      </c>
      <c r="AE29" s="7">
        <f t="shared" si="1"/>
        <v>3</v>
      </c>
      <c r="AF29" s="7">
        <f t="shared" si="2"/>
        <v>5</v>
      </c>
      <c r="AG29" s="7">
        <f t="shared" si="3"/>
        <v>0</v>
      </c>
      <c r="AH29" s="7">
        <f t="shared" si="4"/>
        <v>2</v>
      </c>
      <c r="AI29" s="7">
        <f t="shared" si="5"/>
        <v>11</v>
      </c>
      <c r="AJ29" s="7">
        <v>1</v>
      </c>
      <c r="AK29" s="7">
        <v>1</v>
      </c>
    </row>
    <row r="30" spans="1:37" ht="409.6" x14ac:dyDescent="0.15">
      <c r="A30" s="6" t="s">
        <v>340</v>
      </c>
      <c r="B30" s="6" t="s">
        <v>80</v>
      </c>
      <c r="C30" s="6" t="s">
        <v>28</v>
      </c>
      <c r="D30" s="6" t="s">
        <v>129</v>
      </c>
      <c r="E30" s="6" t="s">
        <v>341</v>
      </c>
      <c r="F30" s="6" t="s">
        <v>205</v>
      </c>
      <c r="G30" s="6" t="s">
        <v>31</v>
      </c>
      <c r="H30" s="6" t="s">
        <v>342</v>
      </c>
      <c r="I30" s="86">
        <v>2</v>
      </c>
      <c r="J30" s="32" t="s">
        <v>2414</v>
      </c>
      <c r="K30" s="32">
        <v>3</v>
      </c>
      <c r="L30" s="32" t="s">
        <v>343</v>
      </c>
      <c r="M30" s="99">
        <v>1</v>
      </c>
      <c r="N30" s="30" t="s">
        <v>2079</v>
      </c>
      <c r="O30" s="32">
        <v>2</v>
      </c>
      <c r="P30" s="30" t="s">
        <v>2080</v>
      </c>
      <c r="Q30" s="32">
        <v>2</v>
      </c>
      <c r="R30" s="30" t="s">
        <v>1041</v>
      </c>
      <c r="S30" s="32">
        <v>5</v>
      </c>
      <c r="T30" s="30" t="s">
        <v>1041</v>
      </c>
      <c r="U30" s="32">
        <v>5</v>
      </c>
      <c r="V30" s="10" t="s">
        <v>2081</v>
      </c>
      <c r="W30" s="13">
        <v>5</v>
      </c>
      <c r="X30" s="18" t="s">
        <v>2082</v>
      </c>
      <c r="Y30" s="13">
        <v>2</v>
      </c>
      <c r="Z30" s="6" t="s">
        <v>2083</v>
      </c>
      <c r="AA30" s="13">
        <v>2</v>
      </c>
      <c r="AB30" s="6" t="s">
        <v>344</v>
      </c>
      <c r="AC30" s="24">
        <v>2</v>
      </c>
      <c r="AD30" s="7">
        <f t="shared" si="0"/>
        <v>1</v>
      </c>
      <c r="AE30" s="7">
        <f t="shared" si="1"/>
        <v>6</v>
      </c>
      <c r="AF30" s="7">
        <f t="shared" si="2"/>
        <v>1</v>
      </c>
      <c r="AG30" s="7">
        <f t="shared" si="3"/>
        <v>0</v>
      </c>
      <c r="AH30" s="7">
        <f t="shared" si="4"/>
        <v>3</v>
      </c>
      <c r="AI30" s="7">
        <f t="shared" si="5"/>
        <v>11</v>
      </c>
      <c r="AJ30" s="7">
        <v>1</v>
      </c>
      <c r="AK30" s="7">
        <v>0</v>
      </c>
    </row>
    <row r="31" spans="1:37" ht="409.6" x14ac:dyDescent="0.15">
      <c r="A31" s="6" t="s">
        <v>345</v>
      </c>
      <c r="B31" s="6" t="s">
        <v>117</v>
      </c>
      <c r="C31" s="6" t="s">
        <v>41</v>
      </c>
      <c r="D31" s="6" t="s">
        <v>182</v>
      </c>
      <c r="E31" s="6" t="s">
        <v>346</v>
      </c>
      <c r="F31" s="6" t="s">
        <v>56</v>
      </c>
      <c r="G31" s="6" t="s">
        <v>96</v>
      </c>
      <c r="H31" s="6" t="s">
        <v>347</v>
      </c>
      <c r="I31" s="86">
        <v>1</v>
      </c>
      <c r="J31" s="32" t="s">
        <v>348</v>
      </c>
      <c r="K31" s="32">
        <v>2</v>
      </c>
      <c r="L31" s="32" t="s">
        <v>1041</v>
      </c>
      <c r="M31" s="99">
        <v>2</v>
      </c>
      <c r="N31" s="30" t="s">
        <v>1041</v>
      </c>
      <c r="O31" s="32">
        <v>5</v>
      </c>
      <c r="P31" s="30" t="s">
        <v>1041</v>
      </c>
      <c r="Q31" s="32">
        <v>5</v>
      </c>
      <c r="R31" s="30" t="s">
        <v>1041</v>
      </c>
      <c r="S31" s="32">
        <v>5</v>
      </c>
      <c r="T31" s="30" t="s">
        <v>1041</v>
      </c>
      <c r="U31" s="32">
        <v>5</v>
      </c>
      <c r="V31" s="6" t="s">
        <v>349</v>
      </c>
      <c r="W31" s="13">
        <v>1</v>
      </c>
      <c r="X31" s="19" t="s">
        <v>115</v>
      </c>
      <c r="Y31" s="13">
        <v>5</v>
      </c>
      <c r="Z31" s="6" t="s">
        <v>350</v>
      </c>
      <c r="AA31" s="13">
        <v>1</v>
      </c>
      <c r="AB31" s="6" t="s">
        <v>351</v>
      </c>
      <c r="AC31" s="24">
        <v>1</v>
      </c>
      <c r="AD31" s="7">
        <f t="shared" si="0"/>
        <v>4</v>
      </c>
      <c r="AE31" s="7">
        <f t="shared" si="1"/>
        <v>2</v>
      </c>
      <c r="AF31" s="7">
        <f t="shared" si="2"/>
        <v>0</v>
      </c>
      <c r="AG31" s="7">
        <f t="shared" si="3"/>
        <v>0</v>
      </c>
      <c r="AH31" s="7">
        <f t="shared" si="4"/>
        <v>5</v>
      </c>
      <c r="AI31" s="7">
        <f t="shared" si="5"/>
        <v>11</v>
      </c>
      <c r="AJ31" s="7">
        <v>0</v>
      </c>
      <c r="AK31" s="7">
        <v>0</v>
      </c>
    </row>
    <row r="32" spans="1:37" ht="409.6" x14ac:dyDescent="0.15">
      <c r="A32" s="6" t="s">
        <v>352</v>
      </c>
      <c r="B32" s="6" t="s">
        <v>297</v>
      </c>
      <c r="C32" s="6" t="s">
        <v>41</v>
      </c>
      <c r="D32" s="6" t="s">
        <v>298</v>
      </c>
      <c r="E32" s="6" t="s">
        <v>2084</v>
      </c>
      <c r="F32" s="6" t="s">
        <v>56</v>
      </c>
      <c r="G32" s="6" t="s">
        <v>31</v>
      </c>
      <c r="H32" s="6" t="s">
        <v>353</v>
      </c>
      <c r="I32" s="86">
        <v>2</v>
      </c>
      <c r="J32" s="32" t="s">
        <v>2085</v>
      </c>
      <c r="K32" s="32">
        <v>3</v>
      </c>
      <c r="L32" s="32" t="s">
        <v>354</v>
      </c>
      <c r="M32" s="99">
        <v>3</v>
      </c>
      <c r="N32" s="30" t="s">
        <v>355</v>
      </c>
      <c r="O32" s="32">
        <v>1</v>
      </c>
      <c r="P32" s="30" t="s">
        <v>177</v>
      </c>
      <c r="Q32" s="32">
        <v>1</v>
      </c>
      <c r="R32" s="30" t="s">
        <v>356</v>
      </c>
      <c r="S32" s="32">
        <v>3</v>
      </c>
      <c r="T32" s="30" t="s">
        <v>2086</v>
      </c>
      <c r="U32" s="32">
        <v>3</v>
      </c>
      <c r="V32" s="10" t="s">
        <v>357</v>
      </c>
      <c r="W32" s="13">
        <v>5</v>
      </c>
      <c r="X32" s="19" t="s">
        <v>358</v>
      </c>
      <c r="Y32" s="13">
        <v>5</v>
      </c>
      <c r="Z32" s="6" t="s">
        <v>359</v>
      </c>
      <c r="AA32" s="13">
        <v>1</v>
      </c>
      <c r="AB32" s="6" t="s">
        <v>360</v>
      </c>
      <c r="AC32" s="24">
        <v>1</v>
      </c>
      <c r="AD32" s="7">
        <f t="shared" si="0"/>
        <v>4</v>
      </c>
      <c r="AE32" s="7">
        <f t="shared" si="1"/>
        <v>1</v>
      </c>
      <c r="AF32" s="7">
        <f t="shared" si="2"/>
        <v>4</v>
      </c>
      <c r="AG32" s="7">
        <f t="shared" si="3"/>
        <v>0</v>
      </c>
      <c r="AH32" s="7">
        <f t="shared" si="4"/>
        <v>2</v>
      </c>
      <c r="AI32" s="7">
        <f t="shared" si="5"/>
        <v>11</v>
      </c>
      <c r="AJ32" s="7">
        <v>1</v>
      </c>
      <c r="AK32" s="7">
        <v>1</v>
      </c>
    </row>
    <row r="33" spans="1:37" ht="384" x14ac:dyDescent="0.15">
      <c r="A33" s="6" t="s">
        <v>361</v>
      </c>
      <c r="B33" s="6" t="s">
        <v>80</v>
      </c>
      <c r="C33" s="6" t="s">
        <v>41</v>
      </c>
      <c r="D33" s="6" t="s">
        <v>66</v>
      </c>
      <c r="E33" s="6" t="s">
        <v>362</v>
      </c>
      <c r="F33" s="6" t="s">
        <v>30</v>
      </c>
      <c r="G33" s="6" t="s">
        <v>363</v>
      </c>
      <c r="H33" s="6" t="s">
        <v>364</v>
      </c>
      <c r="I33" s="86">
        <v>1</v>
      </c>
      <c r="J33" s="32" t="s">
        <v>2087</v>
      </c>
      <c r="K33" s="32">
        <v>3</v>
      </c>
      <c r="L33" s="32" t="s">
        <v>365</v>
      </c>
      <c r="M33" s="99">
        <v>3</v>
      </c>
      <c r="N33" s="30" t="s">
        <v>366</v>
      </c>
      <c r="O33" s="32">
        <v>3</v>
      </c>
      <c r="P33" s="30" t="s">
        <v>367</v>
      </c>
      <c r="Q33" s="32">
        <v>3</v>
      </c>
      <c r="R33" s="30" t="s">
        <v>368</v>
      </c>
      <c r="S33" s="32">
        <v>3</v>
      </c>
      <c r="T33" s="30" t="s">
        <v>369</v>
      </c>
      <c r="U33" s="32">
        <v>3</v>
      </c>
      <c r="V33" s="10" t="s">
        <v>370</v>
      </c>
      <c r="W33" s="13">
        <v>5</v>
      </c>
      <c r="X33" s="19" t="s">
        <v>1041</v>
      </c>
      <c r="Y33" s="13">
        <v>5</v>
      </c>
      <c r="Z33" s="6" t="s">
        <v>371</v>
      </c>
      <c r="AA33" s="13">
        <v>1</v>
      </c>
      <c r="AB33" s="6" t="s">
        <v>372</v>
      </c>
      <c r="AC33" s="24">
        <v>1</v>
      </c>
      <c r="AD33" s="7">
        <f t="shared" si="0"/>
        <v>3</v>
      </c>
      <c r="AE33" s="7">
        <f t="shared" si="1"/>
        <v>0</v>
      </c>
      <c r="AF33" s="7">
        <f t="shared" si="2"/>
        <v>6</v>
      </c>
      <c r="AG33" s="7">
        <f t="shared" si="3"/>
        <v>0</v>
      </c>
      <c r="AH33" s="7">
        <f t="shared" si="4"/>
        <v>2</v>
      </c>
      <c r="AI33" s="7">
        <f t="shared" si="5"/>
        <v>11</v>
      </c>
      <c r="AJ33" s="7">
        <v>0</v>
      </c>
      <c r="AK33" s="7">
        <v>0</v>
      </c>
    </row>
    <row r="34" spans="1:37" ht="112" x14ac:dyDescent="0.15">
      <c r="A34" s="6" t="s">
        <v>373</v>
      </c>
      <c r="B34" s="6" t="s">
        <v>80</v>
      </c>
      <c r="C34" s="6" t="s">
        <v>41</v>
      </c>
      <c r="D34" s="6" t="s">
        <v>29</v>
      </c>
      <c r="E34" s="6" t="s">
        <v>374</v>
      </c>
      <c r="F34" s="6" t="s">
        <v>56</v>
      </c>
      <c r="G34" s="6" t="s">
        <v>121</v>
      </c>
      <c r="H34" s="6" t="s">
        <v>375</v>
      </c>
      <c r="I34" s="86">
        <v>1</v>
      </c>
      <c r="J34" s="32" t="s">
        <v>2088</v>
      </c>
      <c r="K34" s="32">
        <v>1</v>
      </c>
      <c r="L34" s="32" t="s">
        <v>376</v>
      </c>
      <c r="M34" s="99">
        <v>1</v>
      </c>
      <c r="N34" s="30" t="s">
        <v>377</v>
      </c>
      <c r="O34" s="32">
        <v>3</v>
      </c>
      <c r="P34" s="30" t="s">
        <v>376</v>
      </c>
      <c r="Q34" s="32">
        <v>1</v>
      </c>
      <c r="R34" s="30" t="s">
        <v>378</v>
      </c>
      <c r="S34" s="32">
        <v>3</v>
      </c>
      <c r="T34" s="30" t="s">
        <v>379</v>
      </c>
      <c r="U34" s="32">
        <v>1</v>
      </c>
      <c r="V34" s="10" t="s">
        <v>380</v>
      </c>
      <c r="W34" s="13">
        <v>5</v>
      </c>
      <c r="X34" s="19" t="s">
        <v>381</v>
      </c>
      <c r="Y34" s="13">
        <v>5</v>
      </c>
      <c r="Z34" s="10" t="s">
        <v>382</v>
      </c>
      <c r="AA34" s="13">
        <v>5</v>
      </c>
      <c r="AB34" s="6" t="s">
        <v>383</v>
      </c>
      <c r="AC34" s="24">
        <v>1</v>
      </c>
      <c r="AD34" s="7">
        <f t="shared" si="0"/>
        <v>6</v>
      </c>
      <c r="AE34" s="7">
        <f t="shared" si="1"/>
        <v>0</v>
      </c>
      <c r="AF34" s="7">
        <f t="shared" si="2"/>
        <v>2</v>
      </c>
      <c r="AG34" s="7">
        <f t="shared" si="3"/>
        <v>0</v>
      </c>
      <c r="AH34" s="7">
        <f t="shared" si="4"/>
        <v>3</v>
      </c>
      <c r="AI34" s="7">
        <f t="shared" si="5"/>
        <v>11</v>
      </c>
      <c r="AJ34" s="7">
        <v>0</v>
      </c>
      <c r="AK34" s="7">
        <v>0</v>
      </c>
    </row>
    <row r="35" spans="1:37" ht="409.6" x14ac:dyDescent="0.15">
      <c r="A35" s="6" t="s">
        <v>384</v>
      </c>
      <c r="B35" s="6" t="s">
        <v>297</v>
      </c>
      <c r="C35" s="6" t="s">
        <v>41</v>
      </c>
      <c r="D35" s="6" t="s">
        <v>118</v>
      </c>
      <c r="E35" s="6" t="s">
        <v>385</v>
      </c>
      <c r="F35" s="6" t="s">
        <v>56</v>
      </c>
      <c r="G35" s="6" t="s">
        <v>96</v>
      </c>
      <c r="H35" s="6" t="s">
        <v>386</v>
      </c>
      <c r="I35" s="86">
        <v>1</v>
      </c>
      <c r="J35" s="32" t="s">
        <v>387</v>
      </c>
      <c r="K35" s="32">
        <v>1</v>
      </c>
      <c r="L35" s="32" t="s">
        <v>388</v>
      </c>
      <c r="M35" s="99">
        <v>1</v>
      </c>
      <c r="N35" s="30" t="s">
        <v>389</v>
      </c>
      <c r="O35" s="32">
        <v>3</v>
      </c>
      <c r="P35" s="30" t="s">
        <v>390</v>
      </c>
      <c r="Q35" s="32">
        <v>1</v>
      </c>
      <c r="R35" s="30" t="s">
        <v>391</v>
      </c>
      <c r="S35" s="32">
        <v>3</v>
      </c>
      <c r="T35" s="30" t="s">
        <v>392</v>
      </c>
      <c r="U35" s="32">
        <v>3</v>
      </c>
      <c r="V35" s="10" t="s">
        <v>2089</v>
      </c>
      <c r="W35" s="13">
        <v>5</v>
      </c>
      <c r="X35" s="19" t="s">
        <v>393</v>
      </c>
      <c r="Y35" s="13">
        <v>5</v>
      </c>
      <c r="Z35" s="6" t="s">
        <v>394</v>
      </c>
      <c r="AA35" s="13">
        <v>3</v>
      </c>
      <c r="AB35" s="6" t="s">
        <v>395</v>
      </c>
      <c r="AC35" s="24">
        <v>5</v>
      </c>
      <c r="AD35" s="7">
        <f t="shared" si="0"/>
        <v>4</v>
      </c>
      <c r="AE35" s="7">
        <f t="shared" si="1"/>
        <v>0</v>
      </c>
      <c r="AF35" s="7">
        <f t="shared" si="2"/>
        <v>4</v>
      </c>
      <c r="AG35" s="7">
        <f t="shared" si="3"/>
        <v>0</v>
      </c>
      <c r="AH35" s="7">
        <f t="shared" si="4"/>
        <v>3</v>
      </c>
      <c r="AI35" s="7">
        <f t="shared" si="5"/>
        <v>11</v>
      </c>
      <c r="AJ35" s="7">
        <v>1</v>
      </c>
      <c r="AK35" s="7">
        <v>1</v>
      </c>
    </row>
    <row r="36" spans="1:37" ht="246" customHeight="1" x14ac:dyDescent="0.15">
      <c r="A36" s="6" t="s">
        <v>396</v>
      </c>
      <c r="B36" s="6" t="s">
        <v>53</v>
      </c>
      <c r="C36" s="6" t="s">
        <v>41</v>
      </c>
      <c r="D36" s="6" t="s">
        <v>29</v>
      </c>
      <c r="E36" s="6" t="s">
        <v>2090</v>
      </c>
      <c r="F36" s="6" t="s">
        <v>30</v>
      </c>
      <c r="G36" s="6" t="s">
        <v>96</v>
      </c>
      <c r="H36" s="6" t="s">
        <v>397</v>
      </c>
      <c r="I36" s="86">
        <v>2</v>
      </c>
      <c r="J36" s="32" t="s">
        <v>2091</v>
      </c>
      <c r="K36" s="32">
        <v>3</v>
      </c>
      <c r="L36" s="32" t="s">
        <v>398</v>
      </c>
      <c r="M36" s="99">
        <v>4</v>
      </c>
      <c r="N36" s="30" t="s">
        <v>399</v>
      </c>
      <c r="O36" s="32">
        <v>1</v>
      </c>
      <c r="P36" s="30" t="s">
        <v>400</v>
      </c>
      <c r="Q36" s="32">
        <v>2</v>
      </c>
      <c r="R36" s="30" t="s">
        <v>401</v>
      </c>
      <c r="S36" s="32">
        <v>3</v>
      </c>
      <c r="T36" s="30" t="s">
        <v>402</v>
      </c>
      <c r="U36" s="32">
        <v>3</v>
      </c>
      <c r="V36" s="10" t="s">
        <v>403</v>
      </c>
      <c r="W36" s="13">
        <v>5</v>
      </c>
      <c r="X36" s="18" t="s">
        <v>404</v>
      </c>
      <c r="Y36" s="13">
        <v>5</v>
      </c>
      <c r="Z36" s="6" t="s">
        <v>405</v>
      </c>
      <c r="AA36" s="13">
        <v>1</v>
      </c>
      <c r="AB36" s="6" t="s">
        <v>2092</v>
      </c>
      <c r="AC36" s="24">
        <v>2</v>
      </c>
      <c r="AD36" s="7">
        <f t="shared" si="0"/>
        <v>2</v>
      </c>
      <c r="AE36" s="7">
        <f t="shared" si="1"/>
        <v>3</v>
      </c>
      <c r="AF36" s="7">
        <f t="shared" si="2"/>
        <v>3</v>
      </c>
      <c r="AG36" s="7">
        <f t="shared" si="3"/>
        <v>1</v>
      </c>
      <c r="AH36" s="7">
        <f t="shared" si="4"/>
        <v>2</v>
      </c>
      <c r="AI36" s="7">
        <f t="shared" si="5"/>
        <v>11</v>
      </c>
      <c r="AJ36" s="7">
        <v>1</v>
      </c>
      <c r="AK36" s="7">
        <v>1</v>
      </c>
    </row>
    <row r="37" spans="1:37" ht="409.6" x14ac:dyDescent="0.15">
      <c r="A37" s="6" t="s">
        <v>406</v>
      </c>
      <c r="B37" s="6" t="s">
        <v>297</v>
      </c>
      <c r="C37" s="6" t="s">
        <v>41</v>
      </c>
      <c r="D37" s="6" t="s">
        <v>118</v>
      </c>
      <c r="E37" s="6" t="s">
        <v>407</v>
      </c>
      <c r="F37" s="6" t="s">
        <v>56</v>
      </c>
      <c r="G37" s="6" t="s">
        <v>96</v>
      </c>
      <c r="H37" s="6" t="s">
        <v>408</v>
      </c>
      <c r="I37" s="86">
        <v>2</v>
      </c>
      <c r="J37" s="32" t="s">
        <v>409</v>
      </c>
      <c r="K37" s="32">
        <v>3</v>
      </c>
      <c r="L37" s="32" t="s">
        <v>410</v>
      </c>
      <c r="M37" s="99">
        <v>3</v>
      </c>
      <c r="N37" s="30" t="s">
        <v>411</v>
      </c>
      <c r="O37" s="32">
        <v>2</v>
      </c>
      <c r="P37" s="30" t="s">
        <v>412</v>
      </c>
      <c r="Q37" s="32">
        <v>2</v>
      </c>
      <c r="R37" s="30" t="s">
        <v>2093</v>
      </c>
      <c r="S37" s="32">
        <v>3</v>
      </c>
      <c r="T37" s="30" t="s">
        <v>413</v>
      </c>
      <c r="U37" s="32">
        <v>1</v>
      </c>
      <c r="V37" s="6" t="s">
        <v>2094</v>
      </c>
      <c r="W37" s="13">
        <v>2</v>
      </c>
      <c r="X37" s="18" t="s">
        <v>414</v>
      </c>
      <c r="Y37" s="13">
        <v>3</v>
      </c>
      <c r="Z37" s="6" t="s">
        <v>415</v>
      </c>
      <c r="AA37" s="13">
        <v>2</v>
      </c>
      <c r="AB37" s="6" t="s">
        <v>416</v>
      </c>
      <c r="AC37" s="24">
        <v>2</v>
      </c>
      <c r="AD37" s="7">
        <f t="shared" si="0"/>
        <v>1</v>
      </c>
      <c r="AE37" s="7">
        <f t="shared" si="1"/>
        <v>6</v>
      </c>
      <c r="AF37" s="7">
        <f t="shared" si="2"/>
        <v>4</v>
      </c>
      <c r="AG37" s="7">
        <f t="shared" si="3"/>
        <v>0</v>
      </c>
      <c r="AH37" s="7">
        <f t="shared" si="4"/>
        <v>0</v>
      </c>
      <c r="AI37" s="7">
        <f t="shared" si="5"/>
        <v>11</v>
      </c>
      <c r="AJ37" s="7">
        <v>1</v>
      </c>
      <c r="AK37" s="7">
        <v>1</v>
      </c>
    </row>
    <row r="38" spans="1:37" ht="409.6" x14ac:dyDescent="0.15">
      <c r="A38" s="6" t="s">
        <v>417</v>
      </c>
      <c r="B38" s="6" t="s">
        <v>238</v>
      </c>
      <c r="C38" s="6" t="s">
        <v>41</v>
      </c>
      <c r="D38" s="6" t="s">
        <v>118</v>
      </c>
      <c r="E38" s="6" t="s">
        <v>418</v>
      </c>
      <c r="F38" s="6" t="s">
        <v>56</v>
      </c>
      <c r="G38" s="6" t="s">
        <v>96</v>
      </c>
      <c r="H38" s="6" t="s">
        <v>419</v>
      </c>
      <c r="I38" s="86">
        <v>1</v>
      </c>
      <c r="J38" s="32" t="s">
        <v>420</v>
      </c>
      <c r="K38" s="32">
        <v>3</v>
      </c>
      <c r="L38" s="32" t="s">
        <v>421</v>
      </c>
      <c r="M38" s="99">
        <v>3</v>
      </c>
      <c r="N38" s="30" t="s">
        <v>422</v>
      </c>
      <c r="O38" s="32">
        <v>3</v>
      </c>
      <c r="P38" s="30" t="s">
        <v>423</v>
      </c>
      <c r="Q38" s="32">
        <v>1</v>
      </c>
      <c r="R38" s="30" t="s">
        <v>424</v>
      </c>
      <c r="S38" s="32">
        <v>3</v>
      </c>
      <c r="T38" s="30" t="s">
        <v>425</v>
      </c>
      <c r="U38" s="32">
        <v>3</v>
      </c>
      <c r="V38" s="10" t="s">
        <v>426</v>
      </c>
      <c r="W38" s="13">
        <v>5</v>
      </c>
      <c r="X38" s="19" t="s">
        <v>1041</v>
      </c>
      <c r="Y38" s="13">
        <v>5</v>
      </c>
      <c r="Z38" s="6" t="s">
        <v>427</v>
      </c>
      <c r="AA38" s="13">
        <v>3</v>
      </c>
      <c r="AB38" s="6" t="s">
        <v>428</v>
      </c>
      <c r="AC38" s="24">
        <v>1</v>
      </c>
      <c r="AD38" s="7">
        <f t="shared" si="0"/>
        <v>3</v>
      </c>
      <c r="AE38" s="7">
        <f t="shared" si="1"/>
        <v>0</v>
      </c>
      <c r="AF38" s="7">
        <f t="shared" si="2"/>
        <v>6</v>
      </c>
      <c r="AG38" s="7">
        <f t="shared" si="3"/>
        <v>0</v>
      </c>
      <c r="AH38" s="7">
        <f t="shared" si="4"/>
        <v>2</v>
      </c>
      <c r="AI38" s="7">
        <f t="shared" si="5"/>
        <v>11</v>
      </c>
      <c r="AJ38" s="7">
        <v>0</v>
      </c>
      <c r="AK38" s="7">
        <v>1</v>
      </c>
    </row>
    <row r="39" spans="1:37" ht="409.6" x14ac:dyDescent="0.15">
      <c r="A39" s="6" t="s">
        <v>429</v>
      </c>
      <c r="B39" s="6" t="s">
        <v>238</v>
      </c>
      <c r="C39" s="6" t="s">
        <v>28</v>
      </c>
      <c r="D39" s="6" t="s">
        <v>118</v>
      </c>
      <c r="E39" s="6" t="s">
        <v>430</v>
      </c>
      <c r="F39" s="6" t="s">
        <v>120</v>
      </c>
      <c r="G39" s="6" t="s">
        <v>121</v>
      </c>
      <c r="H39" s="6" t="s">
        <v>431</v>
      </c>
      <c r="I39" s="86">
        <v>2</v>
      </c>
      <c r="J39" s="32" t="s">
        <v>2095</v>
      </c>
      <c r="K39" s="32">
        <v>2</v>
      </c>
      <c r="L39" s="32" t="s">
        <v>432</v>
      </c>
      <c r="M39" s="99">
        <v>2</v>
      </c>
      <c r="N39" s="30" t="s">
        <v>433</v>
      </c>
      <c r="O39" s="32">
        <v>3</v>
      </c>
      <c r="P39" s="30" t="s">
        <v>434</v>
      </c>
      <c r="Q39" s="32">
        <v>2</v>
      </c>
      <c r="R39" s="30" t="s">
        <v>2096</v>
      </c>
      <c r="S39" s="32">
        <v>2</v>
      </c>
      <c r="T39" s="30" t="s">
        <v>435</v>
      </c>
      <c r="U39" s="32">
        <v>2</v>
      </c>
      <c r="V39" s="30" t="s">
        <v>436</v>
      </c>
      <c r="W39" s="13">
        <v>5</v>
      </c>
      <c r="X39" s="19" t="s">
        <v>437</v>
      </c>
      <c r="Y39" s="13">
        <v>5</v>
      </c>
      <c r="Z39" s="6" t="s">
        <v>2097</v>
      </c>
      <c r="AA39" s="13">
        <v>2</v>
      </c>
      <c r="AB39" s="6" t="s">
        <v>438</v>
      </c>
      <c r="AC39" s="24">
        <v>2</v>
      </c>
      <c r="AD39" s="7">
        <f t="shared" si="0"/>
        <v>0</v>
      </c>
      <c r="AE39" s="7">
        <f t="shared" si="1"/>
        <v>8</v>
      </c>
      <c r="AF39" s="7">
        <f t="shared" si="2"/>
        <v>1</v>
      </c>
      <c r="AG39" s="7">
        <f t="shared" si="3"/>
        <v>0</v>
      </c>
      <c r="AH39" s="7">
        <f t="shared" si="4"/>
        <v>2</v>
      </c>
      <c r="AI39" s="7">
        <f t="shared" si="5"/>
        <v>11</v>
      </c>
      <c r="AJ39" s="7">
        <v>1</v>
      </c>
      <c r="AK39" s="7">
        <v>1</v>
      </c>
    </row>
    <row r="40" spans="1:37" ht="332" x14ac:dyDescent="0.15">
      <c r="A40" s="6" t="s">
        <v>439</v>
      </c>
      <c r="B40" s="6" t="s">
        <v>297</v>
      </c>
      <c r="C40" s="6" t="s">
        <v>41</v>
      </c>
      <c r="D40" s="6" t="s">
        <v>118</v>
      </c>
      <c r="E40" s="6" t="s">
        <v>440</v>
      </c>
      <c r="F40" s="6" t="s">
        <v>120</v>
      </c>
      <c r="G40" s="6" t="s">
        <v>363</v>
      </c>
      <c r="H40" s="6" t="s">
        <v>441</v>
      </c>
      <c r="I40" s="86">
        <v>2</v>
      </c>
      <c r="J40" s="32" t="s">
        <v>442</v>
      </c>
      <c r="K40" s="32">
        <v>3</v>
      </c>
      <c r="L40" s="32" t="s">
        <v>2098</v>
      </c>
      <c r="M40" s="99">
        <v>3</v>
      </c>
      <c r="N40" s="30" t="s">
        <v>2099</v>
      </c>
      <c r="O40" s="32">
        <v>2</v>
      </c>
      <c r="P40" s="30" t="s">
        <v>1041</v>
      </c>
      <c r="Q40" s="32">
        <v>2</v>
      </c>
      <c r="R40" s="30" t="s">
        <v>1041</v>
      </c>
      <c r="S40" s="32">
        <v>5</v>
      </c>
      <c r="T40" s="30" t="s">
        <v>1041</v>
      </c>
      <c r="U40" s="32">
        <v>5</v>
      </c>
      <c r="V40" s="10" t="s">
        <v>2100</v>
      </c>
      <c r="W40" s="13">
        <v>5</v>
      </c>
      <c r="X40" s="19" t="s">
        <v>443</v>
      </c>
      <c r="Y40" s="13">
        <v>5</v>
      </c>
      <c r="Z40" s="10" t="s">
        <v>444</v>
      </c>
      <c r="AA40" s="13">
        <v>5</v>
      </c>
      <c r="AB40" s="6" t="s">
        <v>445</v>
      </c>
      <c r="AC40" s="24">
        <v>1</v>
      </c>
      <c r="AD40" s="7">
        <f t="shared" si="0"/>
        <v>1</v>
      </c>
      <c r="AE40" s="7">
        <f t="shared" si="1"/>
        <v>3</v>
      </c>
      <c r="AF40" s="7">
        <f t="shared" si="2"/>
        <v>2</v>
      </c>
      <c r="AG40" s="7">
        <f t="shared" si="3"/>
        <v>0</v>
      </c>
      <c r="AH40" s="7">
        <f t="shared" si="4"/>
        <v>5</v>
      </c>
      <c r="AI40" s="7">
        <f t="shared" si="5"/>
        <v>11</v>
      </c>
      <c r="AJ40" s="7">
        <v>1</v>
      </c>
      <c r="AK40" s="7">
        <v>1</v>
      </c>
    </row>
    <row r="41" spans="1:37" ht="139" customHeight="1" x14ac:dyDescent="0.15">
      <c r="A41" s="6" t="s">
        <v>446</v>
      </c>
      <c r="B41" s="6" t="s">
        <v>53</v>
      </c>
      <c r="C41" s="6" t="s">
        <v>28</v>
      </c>
      <c r="D41" s="6" t="s">
        <v>298</v>
      </c>
      <c r="E41" s="6" t="s">
        <v>447</v>
      </c>
      <c r="F41" s="6" t="s">
        <v>120</v>
      </c>
      <c r="G41" s="6" t="s">
        <v>96</v>
      </c>
      <c r="H41" s="6" t="s">
        <v>2101</v>
      </c>
      <c r="I41" s="86">
        <v>2</v>
      </c>
      <c r="J41" s="32" t="s">
        <v>448</v>
      </c>
      <c r="K41" s="32">
        <v>3</v>
      </c>
      <c r="L41" s="32" t="s">
        <v>449</v>
      </c>
      <c r="M41" s="99">
        <v>3</v>
      </c>
      <c r="N41" s="30" t="s">
        <v>450</v>
      </c>
      <c r="O41" s="32">
        <v>4</v>
      </c>
      <c r="P41" s="30" t="s">
        <v>451</v>
      </c>
      <c r="Q41" s="32">
        <v>1</v>
      </c>
      <c r="R41" s="30" t="s">
        <v>2102</v>
      </c>
      <c r="S41" s="32">
        <v>3</v>
      </c>
      <c r="T41" s="30" t="s">
        <v>452</v>
      </c>
      <c r="U41" s="32">
        <v>2</v>
      </c>
      <c r="V41" s="6" t="s">
        <v>453</v>
      </c>
      <c r="W41" s="13">
        <v>2</v>
      </c>
      <c r="X41" s="18" t="s">
        <v>454</v>
      </c>
      <c r="Y41" s="13">
        <v>2</v>
      </c>
      <c r="Z41" s="6" t="s">
        <v>455</v>
      </c>
      <c r="AA41" s="13">
        <v>2</v>
      </c>
      <c r="AB41" s="6" t="s">
        <v>456</v>
      </c>
      <c r="AC41" s="24">
        <v>2</v>
      </c>
      <c r="AD41" s="7">
        <f t="shared" si="0"/>
        <v>1</v>
      </c>
      <c r="AE41" s="7">
        <f t="shared" si="1"/>
        <v>6</v>
      </c>
      <c r="AF41" s="7">
        <f t="shared" si="2"/>
        <v>3</v>
      </c>
      <c r="AG41" s="7">
        <f t="shared" si="3"/>
        <v>1</v>
      </c>
      <c r="AH41" s="7">
        <f t="shared" si="4"/>
        <v>0</v>
      </c>
      <c r="AI41" s="7">
        <f t="shared" si="5"/>
        <v>11</v>
      </c>
      <c r="AJ41" s="7">
        <v>1</v>
      </c>
      <c r="AK41" s="7">
        <v>1</v>
      </c>
    </row>
    <row r="42" spans="1:37" ht="409.6" x14ac:dyDescent="0.15">
      <c r="A42" s="6" t="s">
        <v>457</v>
      </c>
      <c r="B42" s="6" t="s">
        <v>297</v>
      </c>
      <c r="C42" s="6" t="s">
        <v>41</v>
      </c>
      <c r="D42" s="6" t="s">
        <v>118</v>
      </c>
      <c r="E42" s="6" t="s">
        <v>458</v>
      </c>
      <c r="F42" s="6" t="s">
        <v>30</v>
      </c>
      <c r="G42" s="6" t="s">
        <v>96</v>
      </c>
      <c r="H42" s="6" t="s">
        <v>2103</v>
      </c>
      <c r="I42" s="86">
        <v>2</v>
      </c>
      <c r="J42" s="32" t="s">
        <v>459</v>
      </c>
      <c r="K42" s="32">
        <v>3</v>
      </c>
      <c r="L42" s="32" t="s">
        <v>2104</v>
      </c>
      <c r="M42" s="99">
        <v>3</v>
      </c>
      <c r="N42" s="30" t="s">
        <v>460</v>
      </c>
      <c r="O42" s="32">
        <v>1</v>
      </c>
      <c r="P42" s="30" t="s">
        <v>461</v>
      </c>
      <c r="Q42" s="32">
        <v>1</v>
      </c>
      <c r="R42" s="30" t="s">
        <v>2105</v>
      </c>
      <c r="S42" s="32">
        <v>3</v>
      </c>
      <c r="T42" s="30" t="s">
        <v>2106</v>
      </c>
      <c r="U42" s="32">
        <v>3</v>
      </c>
      <c r="V42" s="10" t="s">
        <v>462</v>
      </c>
      <c r="W42" s="13">
        <v>5</v>
      </c>
      <c r="X42" s="18" t="s">
        <v>2107</v>
      </c>
      <c r="Y42" s="13">
        <v>2</v>
      </c>
      <c r="Z42" s="6" t="s">
        <v>2108</v>
      </c>
      <c r="AA42" s="13">
        <v>2</v>
      </c>
      <c r="AB42" s="6" t="s">
        <v>2109</v>
      </c>
      <c r="AC42" s="24">
        <v>2</v>
      </c>
      <c r="AD42" s="7">
        <f t="shared" si="0"/>
        <v>2</v>
      </c>
      <c r="AE42" s="7">
        <f t="shared" si="1"/>
        <v>4</v>
      </c>
      <c r="AF42" s="7">
        <f t="shared" si="2"/>
        <v>4</v>
      </c>
      <c r="AG42" s="7">
        <f t="shared" si="3"/>
        <v>0</v>
      </c>
      <c r="AH42" s="7">
        <f t="shared" si="4"/>
        <v>1</v>
      </c>
      <c r="AI42" s="7">
        <f t="shared" si="5"/>
        <v>11</v>
      </c>
      <c r="AJ42" s="7">
        <v>1</v>
      </c>
      <c r="AK42" s="7">
        <v>1</v>
      </c>
    </row>
    <row r="43" spans="1:37" ht="409.6" x14ac:dyDescent="0.15">
      <c r="A43" s="6" t="s">
        <v>463</v>
      </c>
      <c r="B43" s="6" t="s">
        <v>117</v>
      </c>
      <c r="C43" s="6" t="s">
        <v>41</v>
      </c>
      <c r="D43" s="6" t="s">
        <v>129</v>
      </c>
      <c r="E43" s="6" t="s">
        <v>464</v>
      </c>
      <c r="F43" s="6" t="s">
        <v>56</v>
      </c>
      <c r="G43" s="6" t="s">
        <v>121</v>
      </c>
      <c r="H43" s="6" t="s">
        <v>465</v>
      </c>
      <c r="I43" s="86">
        <v>1</v>
      </c>
      <c r="J43" s="32" t="s">
        <v>466</v>
      </c>
      <c r="K43" s="32">
        <v>3</v>
      </c>
      <c r="L43" s="32" t="s">
        <v>467</v>
      </c>
      <c r="M43" s="99">
        <v>1</v>
      </c>
      <c r="N43" s="30" t="s">
        <v>468</v>
      </c>
      <c r="O43" s="32">
        <v>2</v>
      </c>
      <c r="P43" s="30" t="s">
        <v>469</v>
      </c>
      <c r="Q43" s="32">
        <v>1</v>
      </c>
      <c r="R43" s="30" t="s">
        <v>470</v>
      </c>
      <c r="S43" s="32">
        <v>1</v>
      </c>
      <c r="T43" s="30" t="s">
        <v>471</v>
      </c>
      <c r="U43" s="32">
        <v>1</v>
      </c>
      <c r="V43" s="10" t="s">
        <v>472</v>
      </c>
      <c r="W43" s="13">
        <v>5</v>
      </c>
      <c r="X43" s="19" t="s">
        <v>2110</v>
      </c>
      <c r="Y43" s="13">
        <v>5</v>
      </c>
      <c r="Z43" s="6" t="s">
        <v>473</v>
      </c>
      <c r="AA43" s="13">
        <v>5</v>
      </c>
      <c r="AB43" s="6" t="s">
        <v>474</v>
      </c>
      <c r="AC43" s="24">
        <v>1</v>
      </c>
      <c r="AD43" s="7">
        <f t="shared" si="0"/>
        <v>6</v>
      </c>
      <c r="AE43" s="7">
        <f t="shared" si="1"/>
        <v>1</v>
      </c>
      <c r="AF43" s="7">
        <f t="shared" si="2"/>
        <v>1</v>
      </c>
      <c r="AG43" s="7">
        <f t="shared" si="3"/>
        <v>0</v>
      </c>
      <c r="AH43" s="7">
        <f t="shared" si="4"/>
        <v>3</v>
      </c>
      <c r="AI43" s="7">
        <f t="shared" si="5"/>
        <v>11</v>
      </c>
      <c r="AJ43" s="7">
        <v>0</v>
      </c>
      <c r="AK43" s="7">
        <v>1</v>
      </c>
    </row>
    <row r="44" spans="1:37" ht="409.6" x14ac:dyDescent="0.15">
      <c r="A44" s="6" t="s">
        <v>475</v>
      </c>
      <c r="B44" s="6" t="s">
        <v>117</v>
      </c>
      <c r="C44" s="6" t="s">
        <v>41</v>
      </c>
      <c r="D44" s="6" t="s">
        <v>107</v>
      </c>
      <c r="E44" s="6" t="s">
        <v>476</v>
      </c>
      <c r="F44" s="6" t="s">
        <v>120</v>
      </c>
      <c r="G44" s="6" t="s">
        <v>96</v>
      </c>
      <c r="H44" s="6" t="s">
        <v>2111</v>
      </c>
      <c r="I44" s="86">
        <v>2</v>
      </c>
      <c r="J44" s="32" t="s">
        <v>477</v>
      </c>
      <c r="K44" s="32">
        <v>3</v>
      </c>
      <c r="L44" s="32" t="s">
        <v>2112</v>
      </c>
      <c r="M44" s="99">
        <v>3</v>
      </c>
      <c r="N44" s="30" t="s">
        <v>478</v>
      </c>
      <c r="O44" s="32">
        <v>3</v>
      </c>
      <c r="P44" s="30" t="s">
        <v>479</v>
      </c>
      <c r="Q44" s="32">
        <v>1</v>
      </c>
      <c r="R44" s="30" t="s">
        <v>2113</v>
      </c>
      <c r="S44" s="32">
        <v>3</v>
      </c>
      <c r="T44" s="30" t="s">
        <v>480</v>
      </c>
      <c r="U44" s="32">
        <v>3</v>
      </c>
      <c r="V44" s="10" t="s">
        <v>2114</v>
      </c>
      <c r="W44" s="13">
        <v>5</v>
      </c>
      <c r="X44" s="19" t="s">
        <v>481</v>
      </c>
      <c r="Y44" s="13">
        <v>5</v>
      </c>
      <c r="Z44" s="6" t="s">
        <v>482</v>
      </c>
      <c r="AA44" s="13">
        <v>2</v>
      </c>
      <c r="AB44" s="6" t="s">
        <v>483</v>
      </c>
      <c r="AC44" s="24">
        <v>2</v>
      </c>
      <c r="AD44" s="7">
        <f t="shared" si="0"/>
        <v>1</v>
      </c>
      <c r="AE44" s="7">
        <f t="shared" si="1"/>
        <v>3</v>
      </c>
      <c r="AF44" s="7">
        <f t="shared" si="2"/>
        <v>5</v>
      </c>
      <c r="AG44" s="7">
        <f t="shared" si="3"/>
        <v>0</v>
      </c>
      <c r="AH44" s="7">
        <f t="shared" si="4"/>
        <v>2</v>
      </c>
      <c r="AI44" s="7">
        <f t="shared" si="5"/>
        <v>11</v>
      </c>
      <c r="AJ44" s="7">
        <v>1</v>
      </c>
      <c r="AK44" s="7">
        <v>1</v>
      </c>
    </row>
    <row r="45" spans="1:37" ht="409.6" x14ac:dyDescent="0.15">
      <c r="A45" s="6" t="s">
        <v>484</v>
      </c>
      <c r="B45" s="6" t="s">
        <v>27</v>
      </c>
      <c r="C45" s="6" t="s">
        <v>28</v>
      </c>
      <c r="D45" s="6" t="s">
        <v>298</v>
      </c>
      <c r="E45" s="6" t="s">
        <v>485</v>
      </c>
      <c r="F45" s="6" t="s">
        <v>30</v>
      </c>
      <c r="G45" s="6" t="s">
        <v>31</v>
      </c>
      <c r="H45" s="6" t="s">
        <v>486</v>
      </c>
      <c r="I45" s="86">
        <v>2</v>
      </c>
      <c r="J45" s="32" t="s">
        <v>487</v>
      </c>
      <c r="K45" s="32">
        <v>3</v>
      </c>
      <c r="L45" s="32" t="s">
        <v>488</v>
      </c>
      <c r="M45" s="99">
        <v>3</v>
      </c>
      <c r="N45" s="30" t="s">
        <v>489</v>
      </c>
      <c r="O45" s="32">
        <v>3</v>
      </c>
      <c r="P45" s="30" t="s">
        <v>490</v>
      </c>
      <c r="Q45" s="32">
        <v>2</v>
      </c>
      <c r="R45" s="30" t="s">
        <v>491</v>
      </c>
      <c r="S45" s="32">
        <v>3</v>
      </c>
      <c r="T45" s="30" t="s">
        <v>2115</v>
      </c>
      <c r="U45" s="32">
        <v>1</v>
      </c>
      <c r="V45" s="6" t="s">
        <v>492</v>
      </c>
      <c r="W45" s="13">
        <v>3</v>
      </c>
      <c r="X45" s="18" t="s">
        <v>493</v>
      </c>
      <c r="Y45" s="13">
        <v>2</v>
      </c>
      <c r="Z45" s="6" t="s">
        <v>494</v>
      </c>
      <c r="AA45" s="13">
        <v>1</v>
      </c>
      <c r="AB45" s="6" t="s">
        <v>495</v>
      </c>
      <c r="AC45" s="24">
        <v>2</v>
      </c>
      <c r="AD45" s="7">
        <f t="shared" si="0"/>
        <v>2</v>
      </c>
      <c r="AE45" s="7">
        <f t="shared" si="1"/>
        <v>4</v>
      </c>
      <c r="AF45" s="7">
        <f t="shared" si="2"/>
        <v>5</v>
      </c>
      <c r="AG45" s="7">
        <f t="shared" si="3"/>
        <v>0</v>
      </c>
      <c r="AH45" s="7">
        <f t="shared" si="4"/>
        <v>0</v>
      </c>
      <c r="AI45" s="7">
        <f t="shared" si="5"/>
        <v>11</v>
      </c>
      <c r="AJ45" s="7">
        <v>1</v>
      </c>
      <c r="AK45" s="7">
        <v>1</v>
      </c>
    </row>
    <row r="46" spans="1:37" ht="409.6" x14ac:dyDescent="0.15">
      <c r="A46" s="6" t="s">
        <v>496</v>
      </c>
      <c r="B46" s="6" t="s">
        <v>117</v>
      </c>
      <c r="C46" s="6" t="s">
        <v>28</v>
      </c>
      <c r="D46" s="6" t="s">
        <v>118</v>
      </c>
      <c r="E46" s="6" t="s">
        <v>497</v>
      </c>
      <c r="F46" s="6" t="s">
        <v>120</v>
      </c>
      <c r="G46" s="6" t="s">
        <v>31</v>
      </c>
      <c r="H46" s="6" t="s">
        <v>498</v>
      </c>
      <c r="I46" s="86">
        <v>2</v>
      </c>
      <c r="J46" s="32" t="s">
        <v>499</v>
      </c>
      <c r="K46" s="32">
        <v>3</v>
      </c>
      <c r="L46" s="32" t="s">
        <v>500</v>
      </c>
      <c r="M46" s="99">
        <v>3</v>
      </c>
      <c r="N46" s="30" t="s">
        <v>501</v>
      </c>
      <c r="O46" s="32">
        <v>2</v>
      </c>
      <c r="P46" s="30" t="s">
        <v>2116</v>
      </c>
      <c r="Q46" s="32">
        <v>1</v>
      </c>
      <c r="R46" s="30" t="s">
        <v>2117</v>
      </c>
      <c r="S46" s="32">
        <v>3</v>
      </c>
      <c r="T46" s="30" t="s">
        <v>502</v>
      </c>
      <c r="U46" s="32">
        <v>2</v>
      </c>
      <c r="V46" s="6" t="s">
        <v>503</v>
      </c>
      <c r="W46" s="13">
        <v>2</v>
      </c>
      <c r="X46" s="18" t="s">
        <v>504</v>
      </c>
      <c r="Y46" s="13">
        <v>2</v>
      </c>
      <c r="Z46" s="10" t="s">
        <v>505</v>
      </c>
      <c r="AA46" s="13">
        <v>5</v>
      </c>
      <c r="AB46" s="10" t="s">
        <v>506</v>
      </c>
      <c r="AC46" s="24">
        <v>5</v>
      </c>
      <c r="AD46" s="7">
        <f t="shared" si="0"/>
        <v>1</v>
      </c>
      <c r="AE46" s="7">
        <f t="shared" si="1"/>
        <v>5</v>
      </c>
      <c r="AF46" s="7">
        <f t="shared" si="2"/>
        <v>3</v>
      </c>
      <c r="AG46" s="7">
        <f t="shared" si="3"/>
        <v>0</v>
      </c>
      <c r="AH46" s="7">
        <f t="shared" si="4"/>
        <v>2</v>
      </c>
      <c r="AI46" s="7">
        <f t="shared" si="5"/>
        <v>11</v>
      </c>
      <c r="AJ46" s="7">
        <v>1</v>
      </c>
      <c r="AK46" s="7">
        <v>0</v>
      </c>
    </row>
    <row r="47" spans="1:37" ht="409.6" x14ac:dyDescent="0.15">
      <c r="A47" s="6" t="s">
        <v>507</v>
      </c>
      <c r="B47" s="6" t="s">
        <v>117</v>
      </c>
      <c r="C47" s="6" t="s">
        <v>28</v>
      </c>
      <c r="D47" s="6" t="s">
        <v>54</v>
      </c>
      <c r="E47" s="6" t="s">
        <v>508</v>
      </c>
      <c r="F47" s="6" t="s">
        <v>30</v>
      </c>
      <c r="G47" s="6" t="s">
        <v>31</v>
      </c>
      <c r="H47" s="30" t="s">
        <v>509</v>
      </c>
      <c r="I47" s="86">
        <v>2</v>
      </c>
      <c r="J47" s="32" t="s">
        <v>2118</v>
      </c>
      <c r="K47" s="32">
        <v>3</v>
      </c>
      <c r="L47" s="32" t="s">
        <v>2119</v>
      </c>
      <c r="M47" s="99">
        <v>1</v>
      </c>
      <c r="N47" s="30" t="s">
        <v>510</v>
      </c>
      <c r="O47" s="32">
        <v>3</v>
      </c>
      <c r="P47" s="30" t="s">
        <v>334</v>
      </c>
      <c r="Q47" s="32">
        <v>1</v>
      </c>
      <c r="R47" s="30" t="s">
        <v>511</v>
      </c>
      <c r="S47" s="32">
        <v>3</v>
      </c>
      <c r="T47" s="30" t="s">
        <v>512</v>
      </c>
      <c r="U47" s="32">
        <v>2</v>
      </c>
      <c r="V47" s="10" t="s">
        <v>513</v>
      </c>
      <c r="W47" s="13">
        <v>5</v>
      </c>
      <c r="X47" s="19" t="s">
        <v>514</v>
      </c>
      <c r="Y47" s="13">
        <v>5</v>
      </c>
      <c r="Z47" s="6" t="s">
        <v>515</v>
      </c>
      <c r="AA47" s="13">
        <v>3</v>
      </c>
      <c r="AB47" s="6" t="s">
        <v>516</v>
      </c>
      <c r="AC47" s="24">
        <v>1</v>
      </c>
      <c r="AD47" s="7">
        <f t="shared" si="0"/>
        <v>3</v>
      </c>
      <c r="AE47" s="7">
        <f t="shared" si="1"/>
        <v>2</v>
      </c>
      <c r="AF47" s="7">
        <f t="shared" si="2"/>
        <v>4</v>
      </c>
      <c r="AG47" s="7">
        <f t="shared" si="3"/>
        <v>0</v>
      </c>
      <c r="AH47" s="7">
        <f t="shared" si="4"/>
        <v>2</v>
      </c>
      <c r="AI47" s="7">
        <f t="shared" si="5"/>
        <v>11</v>
      </c>
      <c r="AJ47" s="7">
        <v>1</v>
      </c>
      <c r="AK47" s="7">
        <v>1</v>
      </c>
    </row>
    <row r="48" spans="1:37" ht="409.6" x14ac:dyDescent="0.15">
      <c r="A48" s="6" t="s">
        <v>517</v>
      </c>
      <c r="B48" s="6" t="s">
        <v>53</v>
      </c>
      <c r="C48" s="6" t="s">
        <v>41</v>
      </c>
      <c r="D48" s="6" t="s">
        <v>29</v>
      </c>
      <c r="E48" s="6" t="s">
        <v>518</v>
      </c>
      <c r="F48" s="6" t="s">
        <v>82</v>
      </c>
      <c r="G48" s="6" t="s">
        <v>31</v>
      </c>
      <c r="H48" s="6" t="s">
        <v>519</v>
      </c>
      <c r="I48" s="86">
        <v>1</v>
      </c>
      <c r="J48" s="32" t="s">
        <v>520</v>
      </c>
      <c r="K48" s="32">
        <v>3</v>
      </c>
      <c r="L48" s="32" t="s">
        <v>521</v>
      </c>
      <c r="M48" s="99">
        <v>3</v>
      </c>
      <c r="N48" s="30" t="s">
        <v>522</v>
      </c>
      <c r="O48" s="32">
        <v>3</v>
      </c>
      <c r="P48" s="30" t="s">
        <v>523</v>
      </c>
      <c r="Q48" s="32">
        <v>1</v>
      </c>
      <c r="R48" s="30" t="s">
        <v>2120</v>
      </c>
      <c r="S48" s="32">
        <v>3</v>
      </c>
      <c r="T48" s="30" t="s">
        <v>524</v>
      </c>
      <c r="U48" s="32">
        <v>1</v>
      </c>
      <c r="V48" s="6" t="s">
        <v>525</v>
      </c>
      <c r="W48" s="13">
        <v>1</v>
      </c>
      <c r="X48" s="19" t="s">
        <v>526</v>
      </c>
      <c r="Y48" s="13">
        <v>5</v>
      </c>
      <c r="Z48" s="6" t="s">
        <v>527</v>
      </c>
      <c r="AA48" s="13">
        <v>3</v>
      </c>
      <c r="AB48" s="6" t="s">
        <v>528</v>
      </c>
      <c r="AC48" s="24">
        <v>1</v>
      </c>
      <c r="AD48" s="7">
        <f t="shared" si="0"/>
        <v>5</v>
      </c>
      <c r="AE48" s="7">
        <f t="shared" si="1"/>
        <v>0</v>
      </c>
      <c r="AF48" s="7">
        <f t="shared" si="2"/>
        <v>5</v>
      </c>
      <c r="AG48" s="7">
        <f t="shared" si="3"/>
        <v>0</v>
      </c>
      <c r="AH48" s="7">
        <f t="shared" si="4"/>
        <v>1</v>
      </c>
      <c r="AI48" s="7">
        <f t="shared" si="5"/>
        <v>11</v>
      </c>
      <c r="AJ48" s="7">
        <v>0</v>
      </c>
      <c r="AK48" s="7">
        <v>1</v>
      </c>
    </row>
    <row r="49" spans="1:37" ht="319" x14ac:dyDescent="0.15">
      <c r="A49" s="6" t="s">
        <v>529</v>
      </c>
      <c r="B49" s="6" t="s">
        <v>53</v>
      </c>
      <c r="C49" s="6" t="s">
        <v>41</v>
      </c>
      <c r="D49" s="6" t="s">
        <v>66</v>
      </c>
      <c r="E49" s="6" t="s">
        <v>530</v>
      </c>
      <c r="F49" s="6" t="s">
        <v>120</v>
      </c>
      <c r="G49" s="6" t="s">
        <v>31</v>
      </c>
      <c r="H49" s="6" t="s">
        <v>531</v>
      </c>
      <c r="I49" s="86">
        <v>1</v>
      </c>
      <c r="J49" s="32" t="s">
        <v>532</v>
      </c>
      <c r="K49" s="32">
        <v>3</v>
      </c>
      <c r="L49" s="32" t="s">
        <v>533</v>
      </c>
      <c r="M49" s="99">
        <v>3</v>
      </c>
      <c r="N49" s="30" t="s">
        <v>534</v>
      </c>
      <c r="O49" s="32">
        <v>3</v>
      </c>
      <c r="P49" s="30" t="s">
        <v>535</v>
      </c>
      <c r="Q49" s="32">
        <v>1</v>
      </c>
      <c r="R49" s="30" t="s">
        <v>1041</v>
      </c>
      <c r="S49" s="32">
        <v>5</v>
      </c>
      <c r="T49" s="30" t="s">
        <v>1041</v>
      </c>
      <c r="U49" s="32">
        <v>5</v>
      </c>
      <c r="V49" s="6" t="s">
        <v>536</v>
      </c>
      <c r="W49" s="13">
        <v>1</v>
      </c>
      <c r="X49" s="19" t="s">
        <v>1041</v>
      </c>
      <c r="Y49" s="13">
        <v>5</v>
      </c>
      <c r="Z49" s="10" t="s">
        <v>537</v>
      </c>
      <c r="AA49" s="13">
        <v>5</v>
      </c>
      <c r="AB49" s="6" t="s">
        <v>538</v>
      </c>
      <c r="AC49" s="24">
        <v>1</v>
      </c>
      <c r="AD49" s="7">
        <f t="shared" si="0"/>
        <v>4</v>
      </c>
      <c r="AE49" s="7">
        <f t="shared" si="1"/>
        <v>0</v>
      </c>
      <c r="AF49" s="7">
        <f t="shared" si="2"/>
        <v>3</v>
      </c>
      <c r="AG49" s="7">
        <f t="shared" si="3"/>
        <v>0</v>
      </c>
      <c r="AH49" s="7">
        <f t="shared" si="4"/>
        <v>4</v>
      </c>
      <c r="AI49" s="7">
        <f t="shared" si="5"/>
        <v>11</v>
      </c>
      <c r="AJ49" s="7">
        <v>1</v>
      </c>
      <c r="AK49" s="7">
        <v>1</v>
      </c>
    </row>
    <row r="50" spans="1:37" ht="371" x14ac:dyDescent="0.15">
      <c r="A50" s="6" t="s">
        <v>539</v>
      </c>
      <c r="B50" s="6" t="s">
        <v>297</v>
      </c>
      <c r="C50" s="6" t="s">
        <v>41</v>
      </c>
      <c r="D50" s="6" t="s">
        <v>107</v>
      </c>
      <c r="E50" s="6" t="s">
        <v>540</v>
      </c>
      <c r="F50" s="6" t="s">
        <v>120</v>
      </c>
      <c r="G50" s="6" t="s">
        <v>121</v>
      </c>
      <c r="H50" s="6" t="s">
        <v>541</v>
      </c>
      <c r="I50" s="86">
        <v>2</v>
      </c>
      <c r="J50" s="32" t="s">
        <v>542</v>
      </c>
      <c r="K50" s="32">
        <v>1</v>
      </c>
      <c r="L50" s="32" t="s">
        <v>543</v>
      </c>
      <c r="M50" s="99">
        <v>1</v>
      </c>
      <c r="N50" s="30" t="s">
        <v>544</v>
      </c>
      <c r="O50" s="32">
        <v>3</v>
      </c>
      <c r="P50" s="30" t="s">
        <v>545</v>
      </c>
      <c r="Q50" s="32">
        <v>3</v>
      </c>
      <c r="R50" s="30" t="s">
        <v>546</v>
      </c>
      <c r="S50" s="32">
        <v>5</v>
      </c>
      <c r="T50" s="30" t="s">
        <v>1041</v>
      </c>
      <c r="U50" s="32">
        <v>5</v>
      </c>
      <c r="V50" s="10" t="s">
        <v>547</v>
      </c>
      <c r="W50" s="13">
        <v>5</v>
      </c>
      <c r="X50" s="32" t="s">
        <v>548</v>
      </c>
      <c r="Y50" s="13">
        <v>2</v>
      </c>
      <c r="Z50" s="10" t="s">
        <v>2121</v>
      </c>
      <c r="AA50" s="13">
        <v>5</v>
      </c>
      <c r="AB50" s="6" t="s">
        <v>549</v>
      </c>
      <c r="AC50" s="24">
        <v>2</v>
      </c>
      <c r="AD50" s="7">
        <f t="shared" si="0"/>
        <v>2</v>
      </c>
      <c r="AE50" s="7">
        <f t="shared" si="1"/>
        <v>3</v>
      </c>
      <c r="AF50" s="7">
        <f t="shared" si="2"/>
        <v>2</v>
      </c>
      <c r="AG50" s="7">
        <f t="shared" si="3"/>
        <v>0</v>
      </c>
      <c r="AH50" s="7">
        <f t="shared" si="4"/>
        <v>4</v>
      </c>
      <c r="AI50" s="7">
        <f t="shared" si="5"/>
        <v>11</v>
      </c>
      <c r="AJ50" s="7">
        <v>1</v>
      </c>
      <c r="AK50" s="7">
        <v>1</v>
      </c>
    </row>
    <row r="51" spans="1:37" ht="409.6" x14ac:dyDescent="0.15">
      <c r="A51" s="6" t="s">
        <v>550</v>
      </c>
      <c r="B51" s="6" t="s">
        <v>297</v>
      </c>
      <c r="C51" s="6" t="s">
        <v>28</v>
      </c>
      <c r="D51" s="6" t="s">
        <v>66</v>
      </c>
      <c r="E51" s="6" t="s">
        <v>169</v>
      </c>
      <c r="F51" s="6" t="s">
        <v>120</v>
      </c>
      <c r="G51" s="6" t="s">
        <v>96</v>
      </c>
      <c r="H51" s="6" t="s">
        <v>551</v>
      </c>
      <c r="I51" s="86">
        <v>1</v>
      </c>
      <c r="J51" s="32" t="s">
        <v>552</v>
      </c>
      <c r="K51" s="32">
        <v>3</v>
      </c>
      <c r="L51" s="32" t="s">
        <v>553</v>
      </c>
      <c r="M51" s="99">
        <v>1</v>
      </c>
      <c r="N51" s="30" t="s">
        <v>554</v>
      </c>
      <c r="O51" s="32">
        <v>3</v>
      </c>
      <c r="P51" s="30" t="s">
        <v>555</v>
      </c>
      <c r="Q51" s="32">
        <v>1</v>
      </c>
      <c r="R51" s="30" t="s">
        <v>556</v>
      </c>
      <c r="S51" s="32">
        <v>3</v>
      </c>
      <c r="T51" s="30" t="s">
        <v>557</v>
      </c>
      <c r="U51" s="32">
        <v>3</v>
      </c>
      <c r="V51" s="10" t="s">
        <v>2122</v>
      </c>
      <c r="W51" s="13">
        <v>5</v>
      </c>
      <c r="X51" s="18" t="s">
        <v>558</v>
      </c>
      <c r="Y51" s="13">
        <v>2</v>
      </c>
      <c r="Z51" s="10" t="s">
        <v>559</v>
      </c>
      <c r="AA51" s="13">
        <v>5</v>
      </c>
      <c r="AB51" s="6" t="s">
        <v>560</v>
      </c>
      <c r="AC51" s="24">
        <v>2</v>
      </c>
      <c r="AD51" s="7">
        <f t="shared" si="0"/>
        <v>3</v>
      </c>
      <c r="AE51" s="7">
        <f t="shared" si="1"/>
        <v>2</v>
      </c>
      <c r="AF51" s="7">
        <f t="shared" si="2"/>
        <v>4</v>
      </c>
      <c r="AG51" s="7">
        <f t="shared" si="3"/>
        <v>0</v>
      </c>
      <c r="AH51" s="7">
        <f t="shared" si="4"/>
        <v>2</v>
      </c>
      <c r="AI51" s="7">
        <f t="shared" si="5"/>
        <v>11</v>
      </c>
      <c r="AJ51" s="7">
        <v>1</v>
      </c>
      <c r="AK51" s="7">
        <v>0</v>
      </c>
    </row>
    <row r="52" spans="1:37" ht="306" x14ac:dyDescent="0.15">
      <c r="A52" s="6" t="s">
        <v>561</v>
      </c>
      <c r="B52" s="6" t="s">
        <v>117</v>
      </c>
      <c r="C52" s="6" t="s">
        <v>41</v>
      </c>
      <c r="D52" s="6" t="s">
        <v>129</v>
      </c>
      <c r="E52" s="6" t="s">
        <v>562</v>
      </c>
      <c r="F52" s="6" t="s">
        <v>205</v>
      </c>
      <c r="G52" s="6" t="s">
        <v>31</v>
      </c>
      <c r="H52" s="6" t="s">
        <v>563</v>
      </c>
      <c r="I52" s="86">
        <v>2</v>
      </c>
      <c r="J52" s="32" t="s">
        <v>564</v>
      </c>
      <c r="K52" s="32">
        <v>3</v>
      </c>
      <c r="L52" s="32" t="s">
        <v>565</v>
      </c>
      <c r="M52" s="99">
        <v>2</v>
      </c>
      <c r="N52" s="30" t="s">
        <v>566</v>
      </c>
      <c r="O52" s="32">
        <v>2</v>
      </c>
      <c r="P52" s="30" t="s">
        <v>567</v>
      </c>
      <c r="Q52" s="32">
        <v>2</v>
      </c>
      <c r="R52" s="30" t="s">
        <v>568</v>
      </c>
      <c r="S52" s="32">
        <v>5</v>
      </c>
      <c r="T52" s="30" t="s">
        <v>1041</v>
      </c>
      <c r="U52" s="32">
        <v>5</v>
      </c>
      <c r="V52" s="10" t="s">
        <v>569</v>
      </c>
      <c r="W52" s="13">
        <v>5</v>
      </c>
      <c r="X52" s="19" t="s">
        <v>570</v>
      </c>
      <c r="Y52" s="13">
        <v>2</v>
      </c>
      <c r="Z52" s="6" t="s">
        <v>571</v>
      </c>
      <c r="AA52" s="13">
        <v>2</v>
      </c>
      <c r="AB52" s="6" t="s">
        <v>572</v>
      </c>
      <c r="AC52" s="24">
        <v>2</v>
      </c>
      <c r="AD52" s="7">
        <f t="shared" si="0"/>
        <v>0</v>
      </c>
      <c r="AE52" s="7">
        <f t="shared" si="1"/>
        <v>7</v>
      </c>
      <c r="AF52" s="7">
        <f t="shared" si="2"/>
        <v>1</v>
      </c>
      <c r="AG52" s="7">
        <f t="shared" si="3"/>
        <v>0</v>
      </c>
      <c r="AH52" s="7">
        <f t="shared" si="4"/>
        <v>3</v>
      </c>
      <c r="AI52" s="7">
        <f t="shared" si="5"/>
        <v>11</v>
      </c>
      <c r="AJ52" s="7">
        <v>1</v>
      </c>
      <c r="AK52" s="7">
        <v>1</v>
      </c>
    </row>
    <row r="53" spans="1:37" ht="384" x14ac:dyDescent="0.15">
      <c r="A53" s="6" t="s">
        <v>573</v>
      </c>
      <c r="B53" s="6" t="s">
        <v>117</v>
      </c>
      <c r="C53" s="6" t="s">
        <v>41</v>
      </c>
      <c r="D53" s="6" t="s">
        <v>129</v>
      </c>
      <c r="E53" s="6" t="s">
        <v>574</v>
      </c>
      <c r="F53" s="6" t="s">
        <v>56</v>
      </c>
      <c r="G53" s="6" t="s">
        <v>31</v>
      </c>
      <c r="H53" s="10" t="s">
        <v>575</v>
      </c>
      <c r="I53" s="86">
        <v>1</v>
      </c>
      <c r="J53" s="32" t="s">
        <v>576</v>
      </c>
      <c r="K53" s="32">
        <v>3</v>
      </c>
      <c r="L53" s="32" t="s">
        <v>577</v>
      </c>
      <c r="M53" s="99">
        <v>3</v>
      </c>
      <c r="N53" s="30" t="s">
        <v>578</v>
      </c>
      <c r="O53" s="32">
        <v>3</v>
      </c>
      <c r="P53" s="30" t="s">
        <v>579</v>
      </c>
      <c r="Q53" s="32">
        <v>1</v>
      </c>
      <c r="R53" s="30" t="s">
        <v>580</v>
      </c>
      <c r="S53" s="32">
        <v>3</v>
      </c>
      <c r="T53" s="30" t="s">
        <v>581</v>
      </c>
      <c r="U53" s="32">
        <v>3</v>
      </c>
      <c r="V53" s="10" t="s">
        <v>582</v>
      </c>
      <c r="W53" s="13">
        <v>5</v>
      </c>
      <c r="X53" s="19" t="s">
        <v>583</v>
      </c>
      <c r="Y53" s="13">
        <v>5</v>
      </c>
      <c r="Z53" s="6" t="s">
        <v>584</v>
      </c>
      <c r="AA53" s="13">
        <v>1</v>
      </c>
      <c r="AB53" s="6" t="s">
        <v>585</v>
      </c>
      <c r="AC53" s="24">
        <v>1</v>
      </c>
      <c r="AD53" s="7">
        <f t="shared" si="0"/>
        <v>4</v>
      </c>
      <c r="AE53" s="7">
        <f t="shared" si="1"/>
        <v>0</v>
      </c>
      <c r="AF53" s="7">
        <f t="shared" si="2"/>
        <v>5</v>
      </c>
      <c r="AG53" s="7">
        <f t="shared" si="3"/>
        <v>0</v>
      </c>
      <c r="AH53" s="7">
        <f t="shared" si="4"/>
        <v>2</v>
      </c>
      <c r="AI53" s="7">
        <f t="shared" si="5"/>
        <v>11</v>
      </c>
      <c r="AJ53" s="7">
        <v>0</v>
      </c>
      <c r="AK53" s="7">
        <v>1</v>
      </c>
    </row>
    <row r="54" spans="1:37" ht="266" x14ac:dyDescent="0.15">
      <c r="A54" s="6" t="s">
        <v>586</v>
      </c>
      <c r="B54" s="6" t="s">
        <v>297</v>
      </c>
      <c r="C54" s="6" t="s">
        <v>41</v>
      </c>
      <c r="D54" s="6" t="s">
        <v>66</v>
      </c>
      <c r="E54" s="6" t="s">
        <v>587</v>
      </c>
      <c r="F54" s="6" t="s">
        <v>120</v>
      </c>
      <c r="G54" s="6" t="s">
        <v>31</v>
      </c>
      <c r="H54" s="6" t="s">
        <v>588</v>
      </c>
      <c r="I54" s="86">
        <v>1</v>
      </c>
      <c r="J54" s="32" t="s">
        <v>589</v>
      </c>
      <c r="K54" s="32">
        <v>3</v>
      </c>
      <c r="L54" s="32" t="s">
        <v>590</v>
      </c>
      <c r="M54" s="99">
        <v>1</v>
      </c>
      <c r="N54" s="30" t="s">
        <v>591</v>
      </c>
      <c r="O54" s="32">
        <v>3</v>
      </c>
      <c r="P54" s="30" t="s">
        <v>592</v>
      </c>
      <c r="Q54" s="32">
        <v>1</v>
      </c>
      <c r="R54" s="30" t="s">
        <v>593</v>
      </c>
      <c r="S54" s="32">
        <v>3</v>
      </c>
      <c r="T54" s="30" t="s">
        <v>594</v>
      </c>
      <c r="U54" s="32">
        <v>3</v>
      </c>
      <c r="V54" s="6" t="s">
        <v>595</v>
      </c>
      <c r="W54" s="13">
        <v>1</v>
      </c>
      <c r="X54" s="19" t="s">
        <v>596</v>
      </c>
      <c r="Y54" s="13">
        <v>5</v>
      </c>
      <c r="Z54" s="6" t="s">
        <v>2051</v>
      </c>
      <c r="AA54" s="13">
        <v>3</v>
      </c>
      <c r="AB54" s="6" t="s">
        <v>597</v>
      </c>
      <c r="AC54" s="24">
        <v>1</v>
      </c>
      <c r="AD54" s="7">
        <f t="shared" si="0"/>
        <v>5</v>
      </c>
      <c r="AE54" s="7">
        <f t="shared" si="1"/>
        <v>0</v>
      </c>
      <c r="AF54" s="7">
        <f t="shared" si="2"/>
        <v>5</v>
      </c>
      <c r="AG54" s="7">
        <f t="shared" si="3"/>
        <v>0</v>
      </c>
      <c r="AH54" s="7">
        <f t="shared" si="4"/>
        <v>1</v>
      </c>
      <c r="AI54" s="7">
        <f t="shared" si="5"/>
        <v>11</v>
      </c>
      <c r="AJ54" s="7">
        <v>1</v>
      </c>
      <c r="AK54" s="7">
        <v>0</v>
      </c>
    </row>
    <row r="55" spans="1:37" ht="280" x14ac:dyDescent="0.15">
      <c r="A55" s="6" t="s">
        <v>598</v>
      </c>
      <c r="B55" s="6" t="s">
        <v>117</v>
      </c>
      <c r="C55" s="6" t="s">
        <v>41</v>
      </c>
      <c r="D55" s="6" t="s">
        <v>107</v>
      </c>
      <c r="E55" s="6" t="s">
        <v>599</v>
      </c>
      <c r="F55" s="6" t="s">
        <v>56</v>
      </c>
      <c r="G55" s="6" t="s">
        <v>96</v>
      </c>
      <c r="H55" s="6" t="s">
        <v>600</v>
      </c>
      <c r="I55" s="86">
        <v>1</v>
      </c>
      <c r="J55" s="32" t="s">
        <v>601</v>
      </c>
      <c r="K55" s="32">
        <v>3</v>
      </c>
      <c r="L55" s="32" t="s">
        <v>2123</v>
      </c>
      <c r="M55" s="99">
        <v>3</v>
      </c>
      <c r="N55" s="30" t="s">
        <v>602</v>
      </c>
      <c r="O55" s="32">
        <v>3</v>
      </c>
      <c r="P55" s="30" t="s">
        <v>603</v>
      </c>
      <c r="Q55" s="32">
        <v>2</v>
      </c>
      <c r="R55" s="30" t="s">
        <v>604</v>
      </c>
      <c r="S55" s="32">
        <v>3</v>
      </c>
      <c r="T55" s="30" t="s">
        <v>2124</v>
      </c>
      <c r="U55" s="32">
        <v>2</v>
      </c>
      <c r="V55" s="10" t="s">
        <v>605</v>
      </c>
      <c r="W55" s="13">
        <v>2</v>
      </c>
      <c r="X55" s="19" t="s">
        <v>606</v>
      </c>
      <c r="Y55" s="13">
        <v>5</v>
      </c>
      <c r="Z55" s="6" t="s">
        <v>607</v>
      </c>
      <c r="AA55" s="13">
        <v>3</v>
      </c>
      <c r="AB55" s="6" t="s">
        <v>608</v>
      </c>
      <c r="AC55" s="24">
        <v>5</v>
      </c>
      <c r="AD55" s="7">
        <f t="shared" si="0"/>
        <v>1</v>
      </c>
      <c r="AE55" s="7">
        <f t="shared" si="1"/>
        <v>3</v>
      </c>
      <c r="AF55" s="7">
        <f t="shared" si="2"/>
        <v>5</v>
      </c>
      <c r="AG55" s="7">
        <f t="shared" si="3"/>
        <v>0</v>
      </c>
      <c r="AH55" s="7">
        <f t="shared" si="4"/>
        <v>2</v>
      </c>
      <c r="AI55" s="7">
        <f t="shared" si="5"/>
        <v>11</v>
      </c>
      <c r="AJ55" s="7">
        <v>1</v>
      </c>
      <c r="AK55" s="7">
        <v>0</v>
      </c>
    </row>
    <row r="56" spans="1:37" ht="409.6" x14ac:dyDescent="0.15">
      <c r="A56" s="6" t="s">
        <v>609</v>
      </c>
      <c r="B56" s="6" t="s">
        <v>53</v>
      </c>
      <c r="C56" s="6" t="s">
        <v>41</v>
      </c>
      <c r="D56" s="6" t="s">
        <v>298</v>
      </c>
      <c r="E56" s="6" t="s">
        <v>610</v>
      </c>
      <c r="F56" s="6" t="s">
        <v>120</v>
      </c>
      <c r="G56" s="6" t="s">
        <v>332</v>
      </c>
      <c r="H56" s="6" t="s">
        <v>611</v>
      </c>
      <c r="I56" s="86">
        <v>2</v>
      </c>
      <c r="J56" s="32" t="s">
        <v>612</v>
      </c>
      <c r="K56" s="32">
        <v>3</v>
      </c>
      <c r="L56" s="32" t="s">
        <v>2125</v>
      </c>
      <c r="M56" s="99">
        <v>2</v>
      </c>
      <c r="N56" s="30" t="s">
        <v>2126</v>
      </c>
      <c r="O56" s="32">
        <v>2</v>
      </c>
      <c r="P56" s="30" t="s">
        <v>2127</v>
      </c>
      <c r="Q56" s="32">
        <v>2</v>
      </c>
      <c r="R56" s="30" t="s">
        <v>2415</v>
      </c>
      <c r="S56" s="32">
        <v>3</v>
      </c>
      <c r="T56" s="30" t="s">
        <v>613</v>
      </c>
      <c r="U56" s="32">
        <v>1</v>
      </c>
      <c r="V56" s="6" t="s">
        <v>614</v>
      </c>
      <c r="W56" s="13">
        <v>2</v>
      </c>
      <c r="X56" s="18" t="s">
        <v>2128</v>
      </c>
      <c r="Y56" s="13">
        <v>2</v>
      </c>
      <c r="Z56" s="6" t="s">
        <v>615</v>
      </c>
      <c r="AA56" s="13">
        <v>5</v>
      </c>
      <c r="AB56" s="30" t="s">
        <v>616</v>
      </c>
      <c r="AC56" s="24">
        <v>2</v>
      </c>
      <c r="AD56" s="7">
        <f t="shared" si="0"/>
        <v>1</v>
      </c>
      <c r="AE56" s="7">
        <f t="shared" si="1"/>
        <v>7</v>
      </c>
      <c r="AF56" s="7">
        <f t="shared" si="2"/>
        <v>2</v>
      </c>
      <c r="AG56" s="7">
        <f t="shared" si="3"/>
        <v>0</v>
      </c>
      <c r="AH56" s="7">
        <f t="shared" si="4"/>
        <v>1</v>
      </c>
      <c r="AI56" s="7">
        <f t="shared" si="5"/>
        <v>11</v>
      </c>
      <c r="AJ56" s="7">
        <v>1</v>
      </c>
      <c r="AK56" s="7">
        <v>1</v>
      </c>
    </row>
    <row r="57" spans="1:37" ht="168" x14ac:dyDescent="0.15">
      <c r="A57" s="6" t="s">
        <v>617</v>
      </c>
      <c r="B57" s="6" t="s">
        <v>238</v>
      </c>
      <c r="C57" s="6" t="s">
        <v>28</v>
      </c>
      <c r="D57" s="6" t="s">
        <v>182</v>
      </c>
      <c r="E57" s="6" t="s">
        <v>618</v>
      </c>
      <c r="F57" s="6" t="s">
        <v>120</v>
      </c>
      <c r="G57" s="6" t="s">
        <v>121</v>
      </c>
      <c r="H57" s="6" t="s">
        <v>619</v>
      </c>
      <c r="I57" s="86">
        <v>2</v>
      </c>
      <c r="J57" s="32" t="s">
        <v>620</v>
      </c>
      <c r="K57" s="32">
        <v>3</v>
      </c>
      <c r="L57" s="32" t="s">
        <v>621</v>
      </c>
      <c r="M57" s="99">
        <v>1</v>
      </c>
      <c r="N57" s="30" t="s">
        <v>622</v>
      </c>
      <c r="O57" s="32">
        <v>2</v>
      </c>
      <c r="P57" s="30" t="s">
        <v>623</v>
      </c>
      <c r="Q57" s="32">
        <v>1</v>
      </c>
      <c r="R57" s="30" t="s">
        <v>624</v>
      </c>
      <c r="S57" s="32">
        <v>5</v>
      </c>
      <c r="T57" s="30" t="s">
        <v>624</v>
      </c>
      <c r="U57" s="32">
        <v>5</v>
      </c>
      <c r="V57" s="10" t="s">
        <v>625</v>
      </c>
      <c r="W57" s="13">
        <v>5</v>
      </c>
      <c r="X57" s="19" t="s">
        <v>626</v>
      </c>
      <c r="Y57" s="13">
        <v>5</v>
      </c>
      <c r="Z57" s="10" t="s">
        <v>1041</v>
      </c>
      <c r="AA57" s="13">
        <v>5</v>
      </c>
      <c r="AB57" s="10">
        <v>163</v>
      </c>
      <c r="AC57" s="24">
        <v>5</v>
      </c>
      <c r="AD57" s="7">
        <f t="shared" si="0"/>
        <v>2</v>
      </c>
      <c r="AE57" s="7">
        <f t="shared" si="1"/>
        <v>2</v>
      </c>
      <c r="AF57" s="7">
        <f t="shared" si="2"/>
        <v>1</v>
      </c>
      <c r="AG57" s="7">
        <f t="shared" si="3"/>
        <v>0</v>
      </c>
      <c r="AH57" s="7">
        <f t="shared" si="4"/>
        <v>6</v>
      </c>
      <c r="AI57" s="7">
        <f t="shared" si="5"/>
        <v>11</v>
      </c>
      <c r="AJ57" s="7">
        <v>1</v>
      </c>
      <c r="AK57" s="7">
        <v>1</v>
      </c>
    </row>
    <row r="58" spans="1:37" ht="409.6" x14ac:dyDescent="0.15">
      <c r="A58" s="6" t="s">
        <v>627</v>
      </c>
      <c r="B58" s="6" t="s">
        <v>53</v>
      </c>
      <c r="C58" s="6" t="s">
        <v>41</v>
      </c>
      <c r="D58" s="6" t="s">
        <v>54</v>
      </c>
      <c r="E58" s="6" t="s">
        <v>628</v>
      </c>
      <c r="F58" s="6" t="s">
        <v>120</v>
      </c>
      <c r="G58" s="6" t="s">
        <v>96</v>
      </c>
      <c r="H58" s="6" t="s">
        <v>629</v>
      </c>
      <c r="I58" s="86">
        <v>2</v>
      </c>
      <c r="J58" s="32" t="s">
        <v>2416</v>
      </c>
      <c r="K58" s="32">
        <v>3</v>
      </c>
      <c r="L58" s="32" t="s">
        <v>630</v>
      </c>
      <c r="M58" s="99">
        <v>3</v>
      </c>
      <c r="N58" s="30" t="s">
        <v>631</v>
      </c>
      <c r="O58" s="32">
        <v>3</v>
      </c>
      <c r="P58" s="30" t="s">
        <v>632</v>
      </c>
      <c r="Q58" s="32">
        <v>3</v>
      </c>
      <c r="R58" s="30" t="s">
        <v>633</v>
      </c>
      <c r="S58" s="32">
        <v>3</v>
      </c>
      <c r="T58" s="30" t="s">
        <v>2129</v>
      </c>
      <c r="U58" s="32">
        <v>3</v>
      </c>
      <c r="V58" s="10" t="s">
        <v>634</v>
      </c>
      <c r="W58" s="13">
        <v>5</v>
      </c>
      <c r="X58" s="19" t="s">
        <v>2130</v>
      </c>
      <c r="Y58" s="13">
        <v>5</v>
      </c>
      <c r="Z58" s="6" t="s">
        <v>635</v>
      </c>
      <c r="AA58" s="13">
        <v>2</v>
      </c>
      <c r="AB58" s="6" t="s">
        <v>636</v>
      </c>
      <c r="AC58" s="24">
        <v>1</v>
      </c>
      <c r="AD58" s="7">
        <f t="shared" si="0"/>
        <v>1</v>
      </c>
      <c r="AE58" s="7">
        <f t="shared" si="1"/>
        <v>2</v>
      </c>
      <c r="AF58" s="7">
        <f t="shared" si="2"/>
        <v>6</v>
      </c>
      <c r="AG58" s="7">
        <f t="shared" si="3"/>
        <v>0</v>
      </c>
      <c r="AH58" s="7">
        <f t="shared" si="4"/>
        <v>2</v>
      </c>
      <c r="AI58" s="7">
        <f t="shared" si="5"/>
        <v>11</v>
      </c>
      <c r="AJ58" s="7">
        <v>1</v>
      </c>
      <c r="AK58" s="7">
        <v>1</v>
      </c>
    </row>
    <row r="59" spans="1:37" ht="409.6" x14ac:dyDescent="0.15">
      <c r="A59" s="6" t="s">
        <v>637</v>
      </c>
      <c r="B59" s="6" t="s">
        <v>638</v>
      </c>
      <c r="C59" s="6" t="s">
        <v>28</v>
      </c>
      <c r="D59" s="6" t="s">
        <v>182</v>
      </c>
      <c r="E59" s="6" t="s">
        <v>639</v>
      </c>
      <c r="F59" s="6" t="s">
        <v>56</v>
      </c>
      <c r="G59" s="6" t="s">
        <v>96</v>
      </c>
      <c r="H59" s="6" t="s">
        <v>640</v>
      </c>
      <c r="I59" s="86">
        <v>1</v>
      </c>
      <c r="J59" s="32" t="s">
        <v>2131</v>
      </c>
      <c r="K59" s="32">
        <v>3</v>
      </c>
      <c r="L59" s="32" t="s">
        <v>2132</v>
      </c>
      <c r="M59" s="99">
        <v>5</v>
      </c>
      <c r="N59" s="30" t="s">
        <v>641</v>
      </c>
      <c r="O59" s="32">
        <v>3</v>
      </c>
      <c r="P59" s="30" t="s">
        <v>642</v>
      </c>
      <c r="Q59" s="32">
        <v>1</v>
      </c>
      <c r="R59" s="30" t="s">
        <v>643</v>
      </c>
      <c r="S59" s="32">
        <v>5</v>
      </c>
      <c r="T59" s="30" t="s">
        <v>644</v>
      </c>
      <c r="U59" s="32">
        <v>5</v>
      </c>
      <c r="V59" s="10" t="s">
        <v>2133</v>
      </c>
      <c r="W59" s="13">
        <v>5</v>
      </c>
      <c r="X59" s="19" t="s">
        <v>645</v>
      </c>
      <c r="Y59" s="13">
        <v>5</v>
      </c>
      <c r="Z59" s="6" t="s">
        <v>646</v>
      </c>
      <c r="AA59" s="13">
        <v>2</v>
      </c>
      <c r="AB59" s="6" t="s">
        <v>647</v>
      </c>
      <c r="AC59" s="24">
        <v>1</v>
      </c>
      <c r="AD59" s="7">
        <f t="shared" si="0"/>
        <v>3</v>
      </c>
      <c r="AE59" s="7">
        <f t="shared" si="1"/>
        <v>1</v>
      </c>
      <c r="AF59" s="7">
        <f t="shared" si="2"/>
        <v>2</v>
      </c>
      <c r="AG59" s="7">
        <f t="shared" si="3"/>
        <v>0</v>
      </c>
      <c r="AH59" s="7">
        <f t="shared" si="4"/>
        <v>5</v>
      </c>
      <c r="AI59" s="7">
        <f t="shared" si="5"/>
        <v>11</v>
      </c>
      <c r="AJ59" s="7">
        <v>1</v>
      </c>
      <c r="AK59" s="7">
        <v>1</v>
      </c>
    </row>
    <row r="60" spans="1:37" ht="238" x14ac:dyDescent="0.15">
      <c r="A60" s="6" t="s">
        <v>648</v>
      </c>
      <c r="B60" s="6" t="s">
        <v>53</v>
      </c>
      <c r="C60" s="6" t="s">
        <v>41</v>
      </c>
      <c r="D60" s="6" t="s">
        <v>54</v>
      </c>
      <c r="E60" s="6" t="s">
        <v>649</v>
      </c>
      <c r="F60" s="6" t="s">
        <v>120</v>
      </c>
      <c r="G60" s="6" t="s">
        <v>31</v>
      </c>
      <c r="H60" s="6" t="s">
        <v>650</v>
      </c>
      <c r="I60" s="86">
        <v>2</v>
      </c>
      <c r="J60" s="32" t="s">
        <v>651</v>
      </c>
      <c r="K60" s="32">
        <v>3</v>
      </c>
      <c r="L60" s="32" t="s">
        <v>2134</v>
      </c>
      <c r="M60" s="99">
        <v>3</v>
      </c>
      <c r="N60" s="30" t="s">
        <v>652</v>
      </c>
      <c r="O60" s="32">
        <v>3</v>
      </c>
      <c r="P60" s="30" t="s">
        <v>653</v>
      </c>
      <c r="Q60" s="32">
        <v>2</v>
      </c>
      <c r="R60" s="30" t="s">
        <v>654</v>
      </c>
      <c r="S60" s="32">
        <v>3</v>
      </c>
      <c r="T60" s="30" t="s">
        <v>655</v>
      </c>
      <c r="U60" s="32">
        <v>1</v>
      </c>
      <c r="V60" s="10" t="s">
        <v>656</v>
      </c>
      <c r="W60" s="13">
        <v>5</v>
      </c>
      <c r="X60" s="19" t="s">
        <v>657</v>
      </c>
      <c r="Y60" s="13">
        <v>5</v>
      </c>
      <c r="Z60" s="10" t="s">
        <v>658</v>
      </c>
      <c r="AA60" s="13">
        <v>5</v>
      </c>
      <c r="AB60" s="10" t="s">
        <v>659</v>
      </c>
      <c r="AC60" s="24">
        <v>5</v>
      </c>
      <c r="AD60" s="7">
        <f t="shared" si="0"/>
        <v>1</v>
      </c>
      <c r="AE60" s="7">
        <f t="shared" si="1"/>
        <v>2</v>
      </c>
      <c r="AF60" s="7">
        <f t="shared" si="2"/>
        <v>4</v>
      </c>
      <c r="AG60" s="7">
        <f t="shared" si="3"/>
        <v>0</v>
      </c>
      <c r="AH60" s="7">
        <f t="shared" si="4"/>
        <v>4</v>
      </c>
      <c r="AI60" s="7">
        <f t="shared" si="5"/>
        <v>11</v>
      </c>
      <c r="AJ60" s="7">
        <v>1</v>
      </c>
      <c r="AK60" s="7">
        <v>1</v>
      </c>
    </row>
    <row r="61" spans="1:37" ht="409.6" x14ac:dyDescent="0.15">
      <c r="A61" s="6" t="s">
        <v>660</v>
      </c>
      <c r="B61" s="6" t="s">
        <v>53</v>
      </c>
      <c r="C61" s="6" t="s">
        <v>41</v>
      </c>
      <c r="D61" s="6" t="s">
        <v>54</v>
      </c>
      <c r="E61" s="6" t="s">
        <v>661</v>
      </c>
      <c r="F61" s="6" t="s">
        <v>56</v>
      </c>
      <c r="G61" s="6" t="s">
        <v>96</v>
      </c>
      <c r="H61" s="6" t="s">
        <v>662</v>
      </c>
      <c r="I61" s="86">
        <v>1</v>
      </c>
      <c r="J61" s="32" t="s">
        <v>2135</v>
      </c>
      <c r="K61" s="32">
        <v>1</v>
      </c>
      <c r="L61" s="32" t="s">
        <v>663</v>
      </c>
      <c r="M61" s="99">
        <v>1</v>
      </c>
      <c r="N61" s="30" t="s">
        <v>2417</v>
      </c>
      <c r="O61" s="32">
        <v>3</v>
      </c>
      <c r="P61" s="30" t="s">
        <v>2136</v>
      </c>
      <c r="Q61" s="32">
        <v>1</v>
      </c>
      <c r="R61" s="30" t="s">
        <v>664</v>
      </c>
      <c r="S61" s="32">
        <v>5</v>
      </c>
      <c r="T61" s="30" t="s">
        <v>115</v>
      </c>
      <c r="U61" s="32">
        <v>5</v>
      </c>
      <c r="V61" s="10" t="s">
        <v>665</v>
      </c>
      <c r="W61" s="13">
        <v>5</v>
      </c>
      <c r="X61" s="18" t="s">
        <v>666</v>
      </c>
      <c r="Y61" s="13">
        <v>2</v>
      </c>
      <c r="Z61" s="10" t="s">
        <v>667</v>
      </c>
      <c r="AA61" s="13">
        <v>3</v>
      </c>
      <c r="AB61" s="6" t="s">
        <v>668</v>
      </c>
      <c r="AC61" s="24">
        <v>1</v>
      </c>
      <c r="AD61" s="7">
        <f t="shared" si="0"/>
        <v>5</v>
      </c>
      <c r="AE61" s="7">
        <f t="shared" si="1"/>
        <v>1</v>
      </c>
      <c r="AF61" s="7">
        <f t="shared" si="2"/>
        <v>2</v>
      </c>
      <c r="AG61" s="7">
        <f t="shared" si="3"/>
        <v>0</v>
      </c>
      <c r="AH61" s="7">
        <f t="shared" si="4"/>
        <v>3</v>
      </c>
      <c r="AI61" s="7">
        <f t="shared" si="5"/>
        <v>11</v>
      </c>
      <c r="AJ61" s="7">
        <v>1</v>
      </c>
      <c r="AK61" s="7">
        <v>1</v>
      </c>
    </row>
    <row r="62" spans="1:37" ht="238" x14ac:dyDescent="0.15">
      <c r="A62" s="6" t="s">
        <v>669</v>
      </c>
      <c r="B62" s="6" t="s">
        <v>53</v>
      </c>
      <c r="C62" s="6" t="s">
        <v>41</v>
      </c>
      <c r="D62" s="6" t="s">
        <v>298</v>
      </c>
      <c r="E62" s="6" t="s">
        <v>670</v>
      </c>
      <c r="F62" s="6" t="s">
        <v>120</v>
      </c>
      <c r="G62" s="6" t="s">
        <v>96</v>
      </c>
      <c r="H62" s="6" t="s">
        <v>671</v>
      </c>
      <c r="I62" s="86">
        <v>2</v>
      </c>
      <c r="J62" s="32" t="s">
        <v>672</v>
      </c>
      <c r="K62" s="32">
        <v>1</v>
      </c>
      <c r="L62" s="32" t="s">
        <v>673</v>
      </c>
      <c r="M62" s="99">
        <v>1</v>
      </c>
      <c r="N62" s="30" t="s">
        <v>674</v>
      </c>
      <c r="O62" s="32">
        <v>3</v>
      </c>
      <c r="P62" s="30" t="s">
        <v>675</v>
      </c>
      <c r="Q62" s="32">
        <v>1</v>
      </c>
      <c r="R62" s="30" t="s">
        <v>676</v>
      </c>
      <c r="S62" s="32">
        <v>5</v>
      </c>
      <c r="T62" s="30" t="s">
        <v>677</v>
      </c>
      <c r="U62" s="32">
        <v>1</v>
      </c>
      <c r="V62" s="10" t="s">
        <v>678</v>
      </c>
      <c r="W62" s="13">
        <v>5</v>
      </c>
      <c r="X62" s="18" t="s">
        <v>679</v>
      </c>
      <c r="Y62" s="13">
        <v>5</v>
      </c>
      <c r="Z62" s="6" t="s">
        <v>2137</v>
      </c>
      <c r="AA62" s="13">
        <v>2</v>
      </c>
      <c r="AB62" s="6" t="s">
        <v>2138</v>
      </c>
      <c r="AC62" s="24">
        <v>2</v>
      </c>
      <c r="AD62" s="7">
        <f t="shared" si="0"/>
        <v>4</v>
      </c>
      <c r="AE62" s="7">
        <f t="shared" si="1"/>
        <v>3</v>
      </c>
      <c r="AF62" s="7">
        <f t="shared" si="2"/>
        <v>1</v>
      </c>
      <c r="AG62" s="7">
        <f t="shared" si="3"/>
        <v>0</v>
      </c>
      <c r="AH62" s="7">
        <f t="shared" si="4"/>
        <v>3</v>
      </c>
      <c r="AI62" s="7">
        <f t="shared" si="5"/>
        <v>11</v>
      </c>
      <c r="AJ62" s="7">
        <v>1</v>
      </c>
      <c r="AK62" s="7">
        <v>1</v>
      </c>
    </row>
    <row r="63" spans="1:37" ht="126" x14ac:dyDescent="0.15">
      <c r="A63" s="6" t="s">
        <v>680</v>
      </c>
      <c r="B63" s="6" t="s">
        <v>80</v>
      </c>
      <c r="C63" s="6" t="s">
        <v>28</v>
      </c>
      <c r="D63" s="6" t="s">
        <v>54</v>
      </c>
      <c r="E63" s="6" t="s">
        <v>681</v>
      </c>
      <c r="F63" s="6" t="s">
        <v>82</v>
      </c>
      <c r="G63" s="6" t="s">
        <v>96</v>
      </c>
      <c r="H63" s="6" t="s">
        <v>682</v>
      </c>
      <c r="I63" s="86">
        <v>1</v>
      </c>
      <c r="J63" s="32" t="s">
        <v>683</v>
      </c>
      <c r="K63" s="32">
        <v>3</v>
      </c>
      <c r="L63" s="32" t="s">
        <v>684</v>
      </c>
      <c r="M63" s="99">
        <v>3</v>
      </c>
      <c r="N63" s="30" t="s">
        <v>2422</v>
      </c>
      <c r="O63" s="32">
        <v>3</v>
      </c>
      <c r="P63" s="30" t="s">
        <v>685</v>
      </c>
      <c r="Q63" s="32">
        <v>1</v>
      </c>
      <c r="R63" s="30" t="s">
        <v>686</v>
      </c>
      <c r="S63" s="32">
        <v>5</v>
      </c>
      <c r="T63" s="30" t="s">
        <v>1041</v>
      </c>
      <c r="U63" s="32">
        <v>5</v>
      </c>
      <c r="V63" s="10" t="s">
        <v>687</v>
      </c>
      <c r="W63" s="13">
        <v>5</v>
      </c>
      <c r="X63" s="19" t="s">
        <v>688</v>
      </c>
      <c r="Y63" s="13">
        <v>5</v>
      </c>
      <c r="Z63" s="10" t="s">
        <v>1041</v>
      </c>
      <c r="AA63" s="13">
        <v>5</v>
      </c>
      <c r="AB63" s="12" t="s">
        <v>1041</v>
      </c>
      <c r="AC63" s="25">
        <v>5</v>
      </c>
      <c r="AD63" s="7">
        <f t="shared" si="0"/>
        <v>2</v>
      </c>
      <c r="AE63" s="7">
        <f t="shared" si="1"/>
        <v>0</v>
      </c>
      <c r="AF63" s="7">
        <f t="shared" si="2"/>
        <v>3</v>
      </c>
      <c r="AG63" s="7">
        <f t="shared" si="3"/>
        <v>0</v>
      </c>
      <c r="AH63" s="7">
        <f t="shared" si="4"/>
        <v>6</v>
      </c>
      <c r="AI63" s="7">
        <f t="shared" si="5"/>
        <v>11</v>
      </c>
      <c r="AJ63" s="7">
        <v>1</v>
      </c>
      <c r="AK63" s="7">
        <v>1</v>
      </c>
    </row>
    <row r="64" spans="1:37" ht="409.6" x14ac:dyDescent="0.15">
      <c r="A64" s="6" t="s">
        <v>689</v>
      </c>
      <c r="B64" s="6" t="s">
        <v>53</v>
      </c>
      <c r="C64" s="6" t="s">
        <v>41</v>
      </c>
      <c r="D64" s="6" t="s">
        <v>54</v>
      </c>
      <c r="E64" s="6" t="s">
        <v>690</v>
      </c>
      <c r="F64" s="6" t="s">
        <v>120</v>
      </c>
      <c r="G64" s="6" t="s">
        <v>96</v>
      </c>
      <c r="H64" s="6" t="s">
        <v>691</v>
      </c>
      <c r="I64" s="86">
        <v>2</v>
      </c>
      <c r="J64" s="32" t="s">
        <v>692</v>
      </c>
      <c r="K64" s="32">
        <v>3</v>
      </c>
      <c r="L64" s="32" t="s">
        <v>693</v>
      </c>
      <c r="M64" s="99">
        <v>2</v>
      </c>
      <c r="N64" s="30" t="s">
        <v>694</v>
      </c>
      <c r="O64" s="32">
        <v>3</v>
      </c>
      <c r="P64" s="30" t="s">
        <v>695</v>
      </c>
      <c r="Q64" s="32">
        <v>2</v>
      </c>
      <c r="R64" s="30" t="s">
        <v>1041</v>
      </c>
      <c r="S64" s="32">
        <v>5</v>
      </c>
      <c r="T64" s="30" t="s">
        <v>1041</v>
      </c>
      <c r="U64" s="32">
        <v>5</v>
      </c>
      <c r="V64" s="6" t="s">
        <v>696</v>
      </c>
      <c r="W64" s="13">
        <v>5</v>
      </c>
      <c r="X64" s="18" t="s">
        <v>697</v>
      </c>
      <c r="Y64" s="13">
        <v>5</v>
      </c>
      <c r="Z64" s="6" t="s">
        <v>698</v>
      </c>
      <c r="AA64" s="13">
        <v>2</v>
      </c>
      <c r="AB64" s="6" t="s">
        <v>699</v>
      </c>
      <c r="AC64" s="24">
        <v>2</v>
      </c>
      <c r="AD64" s="7">
        <f t="shared" si="0"/>
        <v>0</v>
      </c>
      <c r="AE64" s="7">
        <f t="shared" si="1"/>
        <v>5</v>
      </c>
      <c r="AF64" s="7">
        <f t="shared" si="2"/>
        <v>2</v>
      </c>
      <c r="AG64" s="7">
        <f t="shared" si="3"/>
        <v>0</v>
      </c>
      <c r="AH64" s="7">
        <f t="shared" si="4"/>
        <v>4</v>
      </c>
      <c r="AI64" s="7">
        <f t="shared" si="5"/>
        <v>11</v>
      </c>
      <c r="AJ64" s="7">
        <v>1</v>
      </c>
      <c r="AK64" s="7">
        <v>1</v>
      </c>
    </row>
    <row r="65" spans="1:37" ht="409.6" x14ac:dyDescent="0.15">
      <c r="A65" s="6" t="s">
        <v>700</v>
      </c>
      <c r="B65" s="6" t="s">
        <v>297</v>
      </c>
      <c r="C65" s="6" t="s">
        <v>41</v>
      </c>
      <c r="D65" s="6" t="s">
        <v>29</v>
      </c>
      <c r="E65" s="6" t="s">
        <v>701</v>
      </c>
      <c r="F65" s="6" t="s">
        <v>120</v>
      </c>
      <c r="G65" s="6" t="s">
        <v>96</v>
      </c>
      <c r="H65" s="6" t="s">
        <v>702</v>
      </c>
      <c r="I65" s="86">
        <v>2</v>
      </c>
      <c r="J65" s="32" t="s">
        <v>2139</v>
      </c>
      <c r="K65" s="32">
        <v>3</v>
      </c>
      <c r="L65" s="32" t="s">
        <v>545</v>
      </c>
      <c r="M65" s="99">
        <v>3</v>
      </c>
      <c r="N65" s="30" t="s">
        <v>703</v>
      </c>
      <c r="O65" s="32">
        <v>3</v>
      </c>
      <c r="P65" s="30" t="s">
        <v>704</v>
      </c>
      <c r="Q65" s="32">
        <v>3</v>
      </c>
      <c r="R65" s="30" t="s">
        <v>2140</v>
      </c>
      <c r="S65" s="32">
        <v>3</v>
      </c>
      <c r="T65" s="30" t="s">
        <v>2418</v>
      </c>
      <c r="U65" s="32">
        <v>1</v>
      </c>
      <c r="V65" s="10" t="s">
        <v>705</v>
      </c>
      <c r="W65" s="13">
        <v>5</v>
      </c>
      <c r="X65" s="18" t="s">
        <v>706</v>
      </c>
      <c r="Y65" s="13">
        <v>5</v>
      </c>
      <c r="Z65" s="6" t="s">
        <v>707</v>
      </c>
      <c r="AA65" s="13">
        <v>2</v>
      </c>
      <c r="AB65" s="120" t="s">
        <v>708</v>
      </c>
      <c r="AC65" s="24">
        <v>4</v>
      </c>
      <c r="AD65" s="7">
        <f t="shared" si="0"/>
        <v>1</v>
      </c>
      <c r="AE65" s="7">
        <f t="shared" si="1"/>
        <v>2</v>
      </c>
      <c r="AF65" s="7">
        <f t="shared" si="2"/>
        <v>5</v>
      </c>
      <c r="AG65" s="7">
        <f t="shared" si="3"/>
        <v>1</v>
      </c>
      <c r="AH65" s="7">
        <f t="shared" si="4"/>
        <v>2</v>
      </c>
      <c r="AI65" s="7">
        <f t="shared" si="5"/>
        <v>11</v>
      </c>
      <c r="AJ65" s="7">
        <v>1</v>
      </c>
      <c r="AK65" s="7">
        <v>1</v>
      </c>
    </row>
    <row r="66" spans="1:37" ht="210" x14ac:dyDescent="0.15">
      <c r="A66" s="6" t="s">
        <v>709</v>
      </c>
      <c r="B66" s="6" t="s">
        <v>297</v>
      </c>
      <c r="C66" s="6" t="s">
        <v>41</v>
      </c>
      <c r="D66" s="6" t="s">
        <v>54</v>
      </c>
      <c r="E66" s="6" t="s">
        <v>710</v>
      </c>
      <c r="F66" s="6" t="s">
        <v>120</v>
      </c>
      <c r="G66" s="6" t="s">
        <v>121</v>
      </c>
      <c r="H66" s="6" t="s">
        <v>711</v>
      </c>
      <c r="I66" s="86">
        <v>2</v>
      </c>
      <c r="J66" s="32" t="s">
        <v>712</v>
      </c>
      <c r="K66" s="32">
        <v>1</v>
      </c>
      <c r="L66" s="32" t="s">
        <v>713</v>
      </c>
      <c r="M66" s="99">
        <v>5</v>
      </c>
      <c r="N66" s="30" t="s">
        <v>714</v>
      </c>
      <c r="O66" s="32">
        <v>5</v>
      </c>
      <c r="P66" s="30" t="s">
        <v>715</v>
      </c>
      <c r="Q66" s="32">
        <v>5</v>
      </c>
      <c r="R66" s="30" t="s">
        <v>2141</v>
      </c>
      <c r="S66" s="32">
        <v>5</v>
      </c>
      <c r="T66" s="30" t="s">
        <v>715</v>
      </c>
      <c r="U66" s="32">
        <v>5</v>
      </c>
      <c r="V66" s="10" t="s">
        <v>716</v>
      </c>
      <c r="W66" s="13">
        <v>5</v>
      </c>
      <c r="X66" s="18" t="s">
        <v>717</v>
      </c>
      <c r="Y66" s="13">
        <v>5</v>
      </c>
      <c r="Z66" s="10" t="s">
        <v>718</v>
      </c>
      <c r="AA66" s="13">
        <v>5</v>
      </c>
      <c r="AB66" s="6" t="s">
        <v>719</v>
      </c>
      <c r="AC66" s="24">
        <v>2</v>
      </c>
      <c r="AD66" s="7">
        <f t="shared" si="0"/>
        <v>1</v>
      </c>
      <c r="AE66" s="7">
        <f t="shared" si="1"/>
        <v>2</v>
      </c>
      <c r="AF66" s="7">
        <f t="shared" si="2"/>
        <v>0</v>
      </c>
      <c r="AG66" s="7">
        <f t="shared" si="3"/>
        <v>0</v>
      </c>
      <c r="AH66" s="7">
        <f t="shared" si="4"/>
        <v>8</v>
      </c>
      <c r="AI66" s="7">
        <f t="shared" si="5"/>
        <v>11</v>
      </c>
      <c r="AJ66" s="7">
        <v>1</v>
      </c>
      <c r="AK66" s="7">
        <v>1</v>
      </c>
    </row>
    <row r="67" spans="1:37" ht="409.6" x14ac:dyDescent="0.15">
      <c r="A67" s="6" t="s">
        <v>720</v>
      </c>
      <c r="B67" s="6" t="s">
        <v>53</v>
      </c>
      <c r="C67" s="6" t="s">
        <v>41</v>
      </c>
      <c r="D67" s="6" t="s">
        <v>29</v>
      </c>
      <c r="E67" s="6" t="s">
        <v>721</v>
      </c>
      <c r="F67" s="6" t="s">
        <v>82</v>
      </c>
      <c r="G67" s="6" t="s">
        <v>31</v>
      </c>
      <c r="H67" s="6" t="s">
        <v>722</v>
      </c>
      <c r="I67" s="86">
        <v>2</v>
      </c>
      <c r="J67" s="32" t="s">
        <v>723</v>
      </c>
      <c r="K67" s="32">
        <v>3</v>
      </c>
      <c r="L67" s="32" t="s">
        <v>724</v>
      </c>
      <c r="M67" s="99">
        <v>3</v>
      </c>
      <c r="N67" s="30" t="s">
        <v>2142</v>
      </c>
      <c r="O67" s="32">
        <v>3</v>
      </c>
      <c r="P67" s="30" t="s">
        <v>725</v>
      </c>
      <c r="Q67" s="32">
        <v>3</v>
      </c>
      <c r="R67" s="30" t="s">
        <v>2143</v>
      </c>
      <c r="S67" s="32">
        <v>3</v>
      </c>
      <c r="T67" s="30" t="s">
        <v>726</v>
      </c>
      <c r="U67" s="32">
        <v>1</v>
      </c>
      <c r="V67" s="10" t="s">
        <v>727</v>
      </c>
      <c r="W67" s="13">
        <v>5</v>
      </c>
      <c r="X67" s="18" t="s">
        <v>2144</v>
      </c>
      <c r="Y67" s="13">
        <v>5</v>
      </c>
      <c r="Z67" s="10" t="s">
        <v>728</v>
      </c>
      <c r="AA67" s="13">
        <v>3</v>
      </c>
      <c r="AB67" s="6" t="s">
        <v>729</v>
      </c>
      <c r="AC67" s="24">
        <v>2</v>
      </c>
      <c r="AD67" s="7">
        <f t="shared" si="0"/>
        <v>1</v>
      </c>
      <c r="AE67" s="7">
        <f t="shared" si="1"/>
        <v>2</v>
      </c>
      <c r="AF67" s="7">
        <f t="shared" si="2"/>
        <v>6</v>
      </c>
      <c r="AG67" s="7">
        <f t="shared" si="3"/>
        <v>0</v>
      </c>
      <c r="AH67" s="7">
        <f t="shared" si="4"/>
        <v>2</v>
      </c>
      <c r="AI67" s="7">
        <f t="shared" si="5"/>
        <v>11</v>
      </c>
      <c r="AJ67" s="7">
        <v>1</v>
      </c>
      <c r="AK67" s="7">
        <v>1</v>
      </c>
    </row>
    <row r="68" spans="1:37" ht="84" x14ac:dyDescent="0.15">
      <c r="A68" s="6" t="s">
        <v>730</v>
      </c>
      <c r="B68" s="6" t="s">
        <v>53</v>
      </c>
      <c r="C68" s="6" t="s">
        <v>41</v>
      </c>
      <c r="D68" s="6" t="s">
        <v>54</v>
      </c>
      <c r="E68" s="6" t="s">
        <v>731</v>
      </c>
      <c r="F68" s="6" t="s">
        <v>30</v>
      </c>
      <c r="G68" s="6" t="s">
        <v>31</v>
      </c>
      <c r="H68" s="6" t="s">
        <v>732</v>
      </c>
      <c r="I68" s="86">
        <v>1</v>
      </c>
      <c r="J68" s="32" t="s">
        <v>733</v>
      </c>
      <c r="K68" s="32">
        <v>1</v>
      </c>
      <c r="L68" s="32" t="s">
        <v>734</v>
      </c>
      <c r="M68" s="99">
        <v>1</v>
      </c>
      <c r="N68" s="30" t="s">
        <v>735</v>
      </c>
      <c r="O68" s="32">
        <v>3</v>
      </c>
      <c r="P68" s="30" t="s">
        <v>736</v>
      </c>
      <c r="Q68" s="32">
        <v>1</v>
      </c>
      <c r="R68" s="30" t="s">
        <v>737</v>
      </c>
      <c r="S68" s="32">
        <v>1</v>
      </c>
      <c r="T68" s="30" t="s">
        <v>737</v>
      </c>
      <c r="U68" s="32">
        <v>1</v>
      </c>
      <c r="V68" s="10" t="s">
        <v>2145</v>
      </c>
      <c r="W68" s="13">
        <v>5</v>
      </c>
      <c r="X68" s="19" t="s">
        <v>738</v>
      </c>
      <c r="Y68" s="13">
        <v>5</v>
      </c>
      <c r="Z68" s="10">
        <v>115</v>
      </c>
      <c r="AA68" s="13">
        <v>5</v>
      </c>
      <c r="AB68" s="10">
        <v>0</v>
      </c>
      <c r="AC68" s="24">
        <v>5</v>
      </c>
      <c r="AD68" s="7">
        <f t="shared" si="0"/>
        <v>6</v>
      </c>
      <c r="AE68" s="7">
        <f t="shared" si="1"/>
        <v>0</v>
      </c>
      <c r="AF68" s="7">
        <f t="shared" si="2"/>
        <v>1</v>
      </c>
      <c r="AG68" s="7">
        <f t="shared" si="3"/>
        <v>0</v>
      </c>
      <c r="AH68" s="7">
        <f t="shared" si="4"/>
        <v>4</v>
      </c>
      <c r="AI68" s="7">
        <f t="shared" si="5"/>
        <v>11</v>
      </c>
      <c r="AJ68" s="7">
        <v>1</v>
      </c>
      <c r="AK68" s="7">
        <v>1</v>
      </c>
    </row>
    <row r="69" spans="1:37" ht="306" x14ac:dyDescent="0.15">
      <c r="A69" s="6" t="s">
        <v>739</v>
      </c>
      <c r="B69" s="6" t="s">
        <v>27</v>
      </c>
      <c r="C69" s="6" t="s">
        <v>41</v>
      </c>
      <c r="D69" s="6" t="s">
        <v>740</v>
      </c>
      <c r="E69" s="6" t="s">
        <v>741</v>
      </c>
      <c r="F69" s="6" t="s">
        <v>120</v>
      </c>
      <c r="G69" s="6" t="s">
        <v>31</v>
      </c>
      <c r="H69" s="6" t="s">
        <v>742</v>
      </c>
      <c r="I69" s="86">
        <v>1</v>
      </c>
      <c r="J69" s="32" t="s">
        <v>743</v>
      </c>
      <c r="K69" s="32">
        <v>3</v>
      </c>
      <c r="L69" s="32" t="s">
        <v>744</v>
      </c>
      <c r="M69" s="99">
        <v>1</v>
      </c>
      <c r="N69" s="30" t="s">
        <v>745</v>
      </c>
      <c r="O69" s="32">
        <v>3</v>
      </c>
      <c r="P69" s="30" t="s">
        <v>746</v>
      </c>
      <c r="Q69" s="32">
        <v>1</v>
      </c>
      <c r="R69" s="30" t="s">
        <v>747</v>
      </c>
      <c r="S69" s="32">
        <v>3</v>
      </c>
      <c r="T69" s="30" t="s">
        <v>748</v>
      </c>
      <c r="U69" s="32">
        <v>1</v>
      </c>
      <c r="V69" s="10" t="s">
        <v>749</v>
      </c>
      <c r="W69" s="13">
        <v>5</v>
      </c>
      <c r="X69" s="19" t="s">
        <v>750</v>
      </c>
      <c r="Y69" s="13">
        <v>5</v>
      </c>
      <c r="Z69" s="10" t="s">
        <v>751</v>
      </c>
      <c r="AA69" s="13">
        <v>3</v>
      </c>
      <c r="AB69" s="6" t="s">
        <v>752</v>
      </c>
      <c r="AC69" s="24">
        <v>1</v>
      </c>
      <c r="AD69" s="7">
        <f t="shared" si="0"/>
        <v>5</v>
      </c>
      <c r="AE69" s="7">
        <f t="shared" si="1"/>
        <v>0</v>
      </c>
      <c r="AF69" s="7">
        <f t="shared" si="2"/>
        <v>4</v>
      </c>
      <c r="AG69" s="7">
        <f t="shared" si="3"/>
        <v>0</v>
      </c>
      <c r="AH69" s="7">
        <f t="shared" si="4"/>
        <v>2</v>
      </c>
      <c r="AI69" s="7">
        <f t="shared" si="5"/>
        <v>11</v>
      </c>
      <c r="AJ69" s="7">
        <v>1</v>
      </c>
      <c r="AK69" s="7">
        <v>0</v>
      </c>
    </row>
    <row r="70" spans="1:37" ht="266" x14ac:dyDescent="0.15">
      <c r="A70" s="6" t="s">
        <v>753</v>
      </c>
      <c r="B70" s="6" t="s">
        <v>53</v>
      </c>
      <c r="C70" s="6" t="s">
        <v>41</v>
      </c>
      <c r="D70" s="6" t="s">
        <v>54</v>
      </c>
      <c r="E70" s="6" t="s">
        <v>754</v>
      </c>
      <c r="F70" s="6" t="s">
        <v>30</v>
      </c>
      <c r="G70" s="6" t="s">
        <v>31</v>
      </c>
      <c r="H70" s="6" t="s">
        <v>755</v>
      </c>
      <c r="I70" s="86">
        <v>1</v>
      </c>
      <c r="J70" s="32" t="s">
        <v>2146</v>
      </c>
      <c r="K70" s="32">
        <v>5</v>
      </c>
      <c r="L70" s="32" t="s">
        <v>756</v>
      </c>
      <c r="M70" s="99">
        <v>1</v>
      </c>
      <c r="N70" s="30" t="s">
        <v>757</v>
      </c>
      <c r="O70" s="32">
        <v>3</v>
      </c>
      <c r="P70" s="30" t="s">
        <v>758</v>
      </c>
      <c r="Q70" s="32">
        <v>1</v>
      </c>
      <c r="R70" s="30" t="s">
        <v>759</v>
      </c>
      <c r="S70" s="32">
        <v>5</v>
      </c>
      <c r="T70" s="30" t="s">
        <v>2147</v>
      </c>
      <c r="U70" s="32">
        <v>3</v>
      </c>
      <c r="V70" s="10" t="s">
        <v>760</v>
      </c>
      <c r="W70" s="13">
        <v>5</v>
      </c>
      <c r="X70" s="19" t="s">
        <v>761</v>
      </c>
      <c r="Y70" s="13">
        <v>5</v>
      </c>
      <c r="Z70" s="10">
        <v>164</v>
      </c>
      <c r="AA70" s="13">
        <v>5</v>
      </c>
      <c r="AB70" s="6" t="s">
        <v>762</v>
      </c>
      <c r="AC70" s="24">
        <v>4</v>
      </c>
      <c r="AD70" s="7">
        <f t="shared" si="0"/>
        <v>3</v>
      </c>
      <c r="AE70" s="7">
        <f t="shared" si="1"/>
        <v>0</v>
      </c>
      <c r="AF70" s="7">
        <f t="shared" si="2"/>
        <v>2</v>
      </c>
      <c r="AG70" s="7">
        <f t="shared" si="3"/>
        <v>1</v>
      </c>
      <c r="AH70" s="7">
        <f t="shared" si="4"/>
        <v>5</v>
      </c>
      <c r="AI70" s="7">
        <f t="shared" si="5"/>
        <v>11</v>
      </c>
      <c r="AJ70" s="7">
        <v>1</v>
      </c>
      <c r="AK70" s="7">
        <v>1</v>
      </c>
    </row>
    <row r="71" spans="1:37" ht="224" x14ac:dyDescent="0.15">
      <c r="A71" s="6" t="s">
        <v>763</v>
      </c>
      <c r="B71" s="6" t="s">
        <v>297</v>
      </c>
      <c r="C71" s="6" t="s">
        <v>41</v>
      </c>
      <c r="D71" s="6" t="s">
        <v>107</v>
      </c>
      <c r="E71" s="6" t="s">
        <v>764</v>
      </c>
      <c r="F71" s="6" t="s">
        <v>30</v>
      </c>
      <c r="G71" s="6" t="s">
        <v>31</v>
      </c>
      <c r="H71" s="10" t="s">
        <v>765</v>
      </c>
      <c r="I71" s="86">
        <v>5</v>
      </c>
      <c r="J71" s="32" t="s">
        <v>766</v>
      </c>
      <c r="K71" s="32">
        <v>5</v>
      </c>
      <c r="L71" s="32" t="s">
        <v>767</v>
      </c>
      <c r="M71" s="99">
        <v>1</v>
      </c>
      <c r="N71" s="30" t="s">
        <v>768</v>
      </c>
      <c r="O71" s="32">
        <v>3</v>
      </c>
      <c r="P71" s="30" t="s">
        <v>769</v>
      </c>
      <c r="Q71" s="32">
        <v>3</v>
      </c>
      <c r="R71" s="30" t="s">
        <v>2148</v>
      </c>
      <c r="S71" s="32">
        <v>3</v>
      </c>
      <c r="T71" s="30" t="s">
        <v>770</v>
      </c>
      <c r="U71" s="32">
        <v>1</v>
      </c>
      <c r="V71" s="10" t="s">
        <v>771</v>
      </c>
      <c r="W71" s="13">
        <v>5</v>
      </c>
      <c r="X71" s="18" t="s">
        <v>2149</v>
      </c>
      <c r="Y71" s="13">
        <v>2</v>
      </c>
      <c r="Z71" s="10" t="s">
        <v>772</v>
      </c>
      <c r="AA71" s="13">
        <v>3</v>
      </c>
      <c r="AB71" s="10" t="s">
        <v>773</v>
      </c>
      <c r="AC71" s="24">
        <v>5</v>
      </c>
      <c r="AD71" s="7">
        <f t="shared" si="0"/>
        <v>2</v>
      </c>
      <c r="AE71" s="7">
        <f t="shared" si="1"/>
        <v>1</v>
      </c>
      <c r="AF71" s="7">
        <f t="shared" si="2"/>
        <v>4</v>
      </c>
      <c r="AG71" s="7">
        <f t="shared" si="3"/>
        <v>0</v>
      </c>
      <c r="AH71" s="7">
        <f t="shared" si="4"/>
        <v>4</v>
      </c>
      <c r="AI71" s="7">
        <f t="shared" si="5"/>
        <v>11</v>
      </c>
      <c r="AJ71" s="7">
        <v>1</v>
      </c>
      <c r="AK71" s="7">
        <v>0</v>
      </c>
    </row>
    <row r="72" spans="1:37" ht="409.6" x14ac:dyDescent="0.15">
      <c r="A72" s="6" t="s">
        <v>774</v>
      </c>
      <c r="B72" s="6" t="s">
        <v>53</v>
      </c>
      <c r="C72" s="6" t="s">
        <v>41</v>
      </c>
      <c r="D72" s="6" t="s">
        <v>54</v>
      </c>
      <c r="E72" s="6" t="s">
        <v>775</v>
      </c>
      <c r="F72" s="6" t="s">
        <v>120</v>
      </c>
      <c r="G72" s="6" t="s">
        <v>121</v>
      </c>
      <c r="H72" s="6" t="s">
        <v>2150</v>
      </c>
      <c r="I72" s="86">
        <v>2</v>
      </c>
      <c r="J72" s="32" t="s">
        <v>776</v>
      </c>
      <c r="K72" s="32">
        <v>3</v>
      </c>
      <c r="L72" s="32" t="s">
        <v>777</v>
      </c>
      <c r="M72" s="99">
        <v>3</v>
      </c>
      <c r="N72" s="30" t="s">
        <v>778</v>
      </c>
      <c r="O72" s="32">
        <v>3</v>
      </c>
      <c r="P72" s="30" t="s">
        <v>2151</v>
      </c>
      <c r="Q72" s="32">
        <v>2</v>
      </c>
      <c r="R72" s="30" t="s">
        <v>779</v>
      </c>
      <c r="S72" s="32">
        <v>3</v>
      </c>
      <c r="T72" s="30" t="s">
        <v>2152</v>
      </c>
      <c r="U72" s="32">
        <v>2</v>
      </c>
      <c r="V72" s="10" t="s">
        <v>780</v>
      </c>
      <c r="W72" s="13">
        <v>5</v>
      </c>
      <c r="X72" s="18" t="s">
        <v>2153</v>
      </c>
      <c r="Y72" s="13">
        <v>2</v>
      </c>
      <c r="Z72" s="6" t="s">
        <v>781</v>
      </c>
      <c r="AA72" s="13">
        <v>1</v>
      </c>
      <c r="AB72" s="6" t="s">
        <v>782</v>
      </c>
      <c r="AC72" s="24">
        <v>2</v>
      </c>
      <c r="AD72" s="7">
        <f t="shared" ref="AD72:AD135" si="6">COUNTIF(I72:AC72, 1)</f>
        <v>1</v>
      </c>
      <c r="AE72" s="7">
        <f t="shared" ref="AE72:AE135" si="7">COUNTIF(I72:AC72, 2)</f>
        <v>5</v>
      </c>
      <c r="AF72" s="7">
        <f t="shared" ref="AF72:AF135" si="8">COUNTIF(I72:AC72, 3)</f>
        <v>4</v>
      </c>
      <c r="AG72" s="7">
        <f t="shared" ref="AG72:AG135" si="9">COUNTIF(I72:AC72, 4)</f>
        <v>0</v>
      </c>
      <c r="AH72" s="7">
        <f t="shared" ref="AH72:AH135" si="10">COUNTIF(I72:AC72, 5)</f>
        <v>1</v>
      </c>
      <c r="AI72" s="7">
        <f t="shared" ref="AI72:AI135" si="11">SUM(AD72:AH72)</f>
        <v>11</v>
      </c>
      <c r="AJ72" s="7">
        <v>1</v>
      </c>
      <c r="AK72" s="7">
        <v>1</v>
      </c>
    </row>
    <row r="73" spans="1:37" ht="409.6" x14ac:dyDescent="0.15">
      <c r="A73" s="6" t="s">
        <v>783</v>
      </c>
      <c r="B73" s="6" t="s">
        <v>53</v>
      </c>
      <c r="C73" s="6" t="s">
        <v>784</v>
      </c>
      <c r="D73" s="6" t="s">
        <v>29</v>
      </c>
      <c r="E73" s="6" t="s">
        <v>785</v>
      </c>
      <c r="F73" s="6" t="s">
        <v>30</v>
      </c>
      <c r="G73" s="6" t="s">
        <v>31</v>
      </c>
      <c r="H73" s="6" t="s">
        <v>786</v>
      </c>
      <c r="I73" s="86">
        <v>2</v>
      </c>
      <c r="J73" s="32" t="s">
        <v>2154</v>
      </c>
      <c r="K73" s="32">
        <v>3</v>
      </c>
      <c r="L73" s="32" t="s">
        <v>787</v>
      </c>
      <c r="M73" s="99">
        <v>3</v>
      </c>
      <c r="N73" s="30" t="s">
        <v>2155</v>
      </c>
      <c r="O73" s="32">
        <v>3</v>
      </c>
      <c r="P73" s="30" t="s">
        <v>788</v>
      </c>
      <c r="Q73" s="32">
        <v>1</v>
      </c>
      <c r="R73" s="30" t="s">
        <v>789</v>
      </c>
      <c r="S73" s="32">
        <v>5</v>
      </c>
      <c r="T73" s="30" t="s">
        <v>790</v>
      </c>
      <c r="U73" s="32">
        <v>5</v>
      </c>
      <c r="V73" s="10" t="s">
        <v>2156</v>
      </c>
      <c r="W73" s="13">
        <v>5</v>
      </c>
      <c r="X73" s="19" t="s">
        <v>791</v>
      </c>
      <c r="Y73" s="13">
        <v>5</v>
      </c>
      <c r="Z73" s="6" t="s">
        <v>792</v>
      </c>
      <c r="AA73" s="13">
        <v>3</v>
      </c>
      <c r="AB73" s="6" t="s">
        <v>793</v>
      </c>
      <c r="AC73" s="24">
        <v>5</v>
      </c>
      <c r="AD73" s="7">
        <f t="shared" si="6"/>
        <v>1</v>
      </c>
      <c r="AE73" s="7">
        <f t="shared" si="7"/>
        <v>1</v>
      </c>
      <c r="AF73" s="7">
        <f t="shared" si="8"/>
        <v>4</v>
      </c>
      <c r="AG73" s="7">
        <f t="shared" si="9"/>
        <v>0</v>
      </c>
      <c r="AH73" s="7">
        <f t="shared" si="10"/>
        <v>5</v>
      </c>
      <c r="AI73" s="7">
        <f t="shared" si="11"/>
        <v>11</v>
      </c>
      <c r="AJ73" s="7">
        <v>1</v>
      </c>
      <c r="AK73" s="7">
        <v>1</v>
      </c>
    </row>
    <row r="74" spans="1:37" ht="397" x14ac:dyDescent="0.15">
      <c r="A74" s="6" t="s">
        <v>794</v>
      </c>
      <c r="B74" s="6" t="s">
        <v>27</v>
      </c>
      <c r="C74" s="6" t="s">
        <v>41</v>
      </c>
      <c r="D74" s="6" t="s">
        <v>740</v>
      </c>
      <c r="E74" s="6" t="s">
        <v>795</v>
      </c>
      <c r="F74" s="6" t="s">
        <v>82</v>
      </c>
      <c r="G74" s="7" t="s">
        <v>1041</v>
      </c>
      <c r="H74" s="6" t="s">
        <v>796</v>
      </c>
      <c r="I74" s="86">
        <v>2</v>
      </c>
      <c r="J74" s="32" t="s">
        <v>2157</v>
      </c>
      <c r="K74" s="32">
        <v>3</v>
      </c>
      <c r="L74" s="32" t="s">
        <v>2158</v>
      </c>
      <c r="M74" s="99">
        <v>1</v>
      </c>
      <c r="N74" s="30" t="s">
        <v>797</v>
      </c>
      <c r="O74" s="32">
        <v>1</v>
      </c>
      <c r="P74" s="30" t="s">
        <v>2159</v>
      </c>
      <c r="Q74" s="32">
        <v>1</v>
      </c>
      <c r="R74" s="30" t="s">
        <v>798</v>
      </c>
      <c r="S74" s="32">
        <v>3</v>
      </c>
      <c r="T74" s="30" t="s">
        <v>799</v>
      </c>
      <c r="U74" s="32">
        <v>1</v>
      </c>
      <c r="V74" s="10" t="s">
        <v>800</v>
      </c>
      <c r="W74" s="13">
        <v>5</v>
      </c>
      <c r="X74" s="19" t="s">
        <v>115</v>
      </c>
      <c r="Y74" s="13">
        <v>5</v>
      </c>
      <c r="Z74" s="6" t="s">
        <v>801</v>
      </c>
      <c r="AA74" s="13">
        <v>1</v>
      </c>
      <c r="AB74" s="30" t="s">
        <v>802</v>
      </c>
      <c r="AC74" s="24">
        <v>2</v>
      </c>
      <c r="AD74" s="7">
        <f t="shared" si="6"/>
        <v>5</v>
      </c>
      <c r="AE74" s="7">
        <f t="shared" si="7"/>
        <v>2</v>
      </c>
      <c r="AF74" s="7">
        <f t="shared" si="8"/>
        <v>2</v>
      </c>
      <c r="AG74" s="7">
        <f t="shared" si="9"/>
        <v>0</v>
      </c>
      <c r="AH74" s="7">
        <f t="shared" si="10"/>
        <v>2</v>
      </c>
      <c r="AI74" s="7">
        <f t="shared" si="11"/>
        <v>11</v>
      </c>
      <c r="AJ74" s="7">
        <v>0</v>
      </c>
      <c r="AK74" s="7">
        <v>0</v>
      </c>
    </row>
    <row r="75" spans="1:37" ht="409.6" x14ac:dyDescent="0.15">
      <c r="A75" s="6" t="s">
        <v>803</v>
      </c>
      <c r="B75" s="6" t="s">
        <v>27</v>
      </c>
      <c r="C75" s="6" t="s">
        <v>41</v>
      </c>
      <c r="D75" s="6" t="s">
        <v>66</v>
      </c>
      <c r="E75" s="6" t="s">
        <v>804</v>
      </c>
      <c r="F75" s="6" t="s">
        <v>68</v>
      </c>
      <c r="G75" s="6" t="s">
        <v>31</v>
      </c>
      <c r="H75" s="6" t="s">
        <v>2160</v>
      </c>
      <c r="I75" s="86">
        <v>2</v>
      </c>
      <c r="J75" s="32" t="s">
        <v>2161</v>
      </c>
      <c r="K75" s="32">
        <v>3</v>
      </c>
      <c r="L75" s="32" t="s">
        <v>805</v>
      </c>
      <c r="M75" s="99">
        <v>1</v>
      </c>
      <c r="N75" s="30" t="s">
        <v>806</v>
      </c>
      <c r="O75" s="32">
        <v>3</v>
      </c>
      <c r="P75" s="30" t="s">
        <v>807</v>
      </c>
      <c r="Q75" s="32">
        <v>1</v>
      </c>
      <c r="R75" s="30" t="s">
        <v>2162</v>
      </c>
      <c r="S75" s="32">
        <v>3</v>
      </c>
      <c r="T75" s="30" t="s">
        <v>2163</v>
      </c>
      <c r="U75" s="32">
        <v>2</v>
      </c>
      <c r="V75" s="6" t="s">
        <v>808</v>
      </c>
      <c r="W75" s="13">
        <v>3</v>
      </c>
      <c r="X75" s="19" t="s">
        <v>809</v>
      </c>
      <c r="Y75" s="13">
        <v>5</v>
      </c>
      <c r="Z75" s="6" t="s">
        <v>810</v>
      </c>
      <c r="AA75" s="13">
        <v>2</v>
      </c>
      <c r="AB75" s="6" t="s">
        <v>811</v>
      </c>
      <c r="AC75" s="24">
        <v>1</v>
      </c>
      <c r="AD75" s="7">
        <f t="shared" si="6"/>
        <v>3</v>
      </c>
      <c r="AE75" s="7">
        <f t="shared" si="7"/>
        <v>3</v>
      </c>
      <c r="AF75" s="7">
        <f t="shared" si="8"/>
        <v>4</v>
      </c>
      <c r="AG75" s="7">
        <f t="shared" si="9"/>
        <v>0</v>
      </c>
      <c r="AH75" s="7">
        <f t="shared" si="10"/>
        <v>1</v>
      </c>
      <c r="AI75" s="7">
        <f t="shared" si="11"/>
        <v>11</v>
      </c>
      <c r="AJ75" s="7">
        <v>0</v>
      </c>
      <c r="AK75" s="7">
        <v>0</v>
      </c>
    </row>
    <row r="76" spans="1:37" ht="409.6" x14ac:dyDescent="0.15">
      <c r="A76" s="6" t="s">
        <v>812</v>
      </c>
      <c r="B76" s="6" t="s">
        <v>53</v>
      </c>
      <c r="C76" s="6" t="s">
        <v>41</v>
      </c>
      <c r="D76" s="6" t="s">
        <v>29</v>
      </c>
      <c r="E76" s="6" t="s">
        <v>813</v>
      </c>
      <c r="F76" s="6" t="s">
        <v>56</v>
      </c>
      <c r="G76" s="6" t="s">
        <v>121</v>
      </c>
      <c r="H76" s="6" t="s">
        <v>814</v>
      </c>
      <c r="I76" s="86">
        <v>2</v>
      </c>
      <c r="J76" s="32" t="s">
        <v>815</v>
      </c>
      <c r="K76" s="32">
        <v>3</v>
      </c>
      <c r="L76" s="32" t="s">
        <v>816</v>
      </c>
      <c r="M76" s="99">
        <v>1</v>
      </c>
      <c r="N76" s="30" t="s">
        <v>817</v>
      </c>
      <c r="O76" s="32">
        <v>3</v>
      </c>
      <c r="P76" s="30" t="s">
        <v>818</v>
      </c>
      <c r="Q76" s="32">
        <v>3</v>
      </c>
      <c r="R76" s="30" t="s">
        <v>819</v>
      </c>
      <c r="S76" s="32">
        <v>3</v>
      </c>
      <c r="T76" s="30" t="s">
        <v>820</v>
      </c>
      <c r="U76" s="32">
        <v>3</v>
      </c>
      <c r="V76" s="10" t="s">
        <v>821</v>
      </c>
      <c r="W76" s="13">
        <v>5</v>
      </c>
      <c r="X76" s="18" t="s">
        <v>822</v>
      </c>
      <c r="Y76" s="13">
        <v>2</v>
      </c>
      <c r="Z76" s="6" t="s">
        <v>823</v>
      </c>
      <c r="AA76" s="13">
        <v>3</v>
      </c>
      <c r="AB76" s="6" t="s">
        <v>2419</v>
      </c>
      <c r="AC76" s="24">
        <v>2</v>
      </c>
      <c r="AD76" s="7">
        <f t="shared" si="6"/>
        <v>1</v>
      </c>
      <c r="AE76" s="7">
        <f t="shared" si="7"/>
        <v>3</v>
      </c>
      <c r="AF76" s="7">
        <f t="shared" si="8"/>
        <v>6</v>
      </c>
      <c r="AG76" s="7">
        <f t="shared" si="9"/>
        <v>0</v>
      </c>
      <c r="AH76" s="7">
        <f t="shared" si="10"/>
        <v>1</v>
      </c>
      <c r="AI76" s="7">
        <f t="shared" si="11"/>
        <v>11</v>
      </c>
      <c r="AJ76" s="7">
        <v>1</v>
      </c>
      <c r="AK76" s="7">
        <v>1</v>
      </c>
    </row>
    <row r="77" spans="1:37" ht="409.6" x14ac:dyDescent="0.15">
      <c r="A77" s="6" t="s">
        <v>824</v>
      </c>
      <c r="B77" s="6" t="s">
        <v>297</v>
      </c>
      <c r="C77" s="6" t="s">
        <v>41</v>
      </c>
      <c r="D77" s="6" t="s">
        <v>118</v>
      </c>
      <c r="E77" s="6" t="s">
        <v>825</v>
      </c>
      <c r="F77" s="6" t="s">
        <v>205</v>
      </c>
      <c r="G77" s="6" t="s">
        <v>31</v>
      </c>
      <c r="H77" s="6" t="s">
        <v>826</v>
      </c>
      <c r="I77" s="86">
        <v>2</v>
      </c>
      <c r="J77" s="32" t="s">
        <v>827</v>
      </c>
      <c r="K77" s="32">
        <v>5</v>
      </c>
      <c r="L77" s="32" t="s">
        <v>2164</v>
      </c>
      <c r="M77" s="99">
        <v>2</v>
      </c>
      <c r="N77" s="30" t="s">
        <v>828</v>
      </c>
      <c r="O77" s="32">
        <v>3</v>
      </c>
      <c r="P77" s="30" t="s">
        <v>829</v>
      </c>
      <c r="Q77" s="32">
        <v>2</v>
      </c>
      <c r="R77" s="30" t="s">
        <v>1041</v>
      </c>
      <c r="S77" s="32">
        <v>5</v>
      </c>
      <c r="T77" s="30" t="s">
        <v>1041</v>
      </c>
      <c r="U77" s="32">
        <v>5</v>
      </c>
      <c r="V77" s="10" t="s">
        <v>830</v>
      </c>
      <c r="W77" s="13">
        <v>5</v>
      </c>
      <c r="X77" s="20" t="s">
        <v>831</v>
      </c>
      <c r="Y77" s="13">
        <v>5</v>
      </c>
      <c r="Z77" s="6" t="s">
        <v>832</v>
      </c>
      <c r="AA77" s="13">
        <v>1</v>
      </c>
      <c r="AB77" s="6" t="s">
        <v>833</v>
      </c>
      <c r="AC77" s="24">
        <v>1</v>
      </c>
      <c r="AD77" s="7">
        <f t="shared" si="6"/>
        <v>2</v>
      </c>
      <c r="AE77" s="7">
        <f t="shared" si="7"/>
        <v>3</v>
      </c>
      <c r="AF77" s="7">
        <f t="shared" si="8"/>
        <v>1</v>
      </c>
      <c r="AG77" s="7">
        <f t="shared" si="9"/>
        <v>0</v>
      </c>
      <c r="AH77" s="7">
        <f t="shared" si="10"/>
        <v>5</v>
      </c>
      <c r="AI77" s="7">
        <f t="shared" si="11"/>
        <v>11</v>
      </c>
      <c r="AJ77" s="7">
        <v>1</v>
      </c>
      <c r="AK77" s="7">
        <v>1</v>
      </c>
    </row>
    <row r="78" spans="1:37" ht="409.6" x14ac:dyDescent="0.15">
      <c r="A78" s="6" t="s">
        <v>834</v>
      </c>
      <c r="B78" s="6" t="s">
        <v>53</v>
      </c>
      <c r="C78" s="6" t="s">
        <v>41</v>
      </c>
      <c r="D78" s="6" t="s">
        <v>29</v>
      </c>
      <c r="E78" s="6" t="s">
        <v>835</v>
      </c>
      <c r="F78" s="6" t="s">
        <v>120</v>
      </c>
      <c r="G78" s="6" t="s">
        <v>121</v>
      </c>
      <c r="H78" s="6" t="s">
        <v>836</v>
      </c>
      <c r="I78" s="86">
        <v>2</v>
      </c>
      <c r="J78" s="32" t="s">
        <v>837</v>
      </c>
      <c r="K78" s="32">
        <v>3</v>
      </c>
      <c r="L78" s="32" t="s">
        <v>838</v>
      </c>
      <c r="M78" s="99">
        <v>1</v>
      </c>
      <c r="N78" s="30" t="s">
        <v>2420</v>
      </c>
      <c r="O78" s="32">
        <v>3</v>
      </c>
      <c r="P78" s="30" t="s">
        <v>839</v>
      </c>
      <c r="Q78" s="32">
        <v>1</v>
      </c>
      <c r="R78" s="30" t="s">
        <v>840</v>
      </c>
      <c r="S78" s="32">
        <v>3</v>
      </c>
      <c r="T78" s="30" t="s">
        <v>841</v>
      </c>
      <c r="U78" s="32">
        <v>1</v>
      </c>
      <c r="V78" s="10" t="s">
        <v>842</v>
      </c>
      <c r="W78" s="13">
        <v>5</v>
      </c>
      <c r="X78" s="20" t="s">
        <v>843</v>
      </c>
      <c r="Y78" s="13">
        <v>5</v>
      </c>
      <c r="Z78" s="6" t="s">
        <v>844</v>
      </c>
      <c r="AA78" s="13">
        <v>1</v>
      </c>
      <c r="AB78" s="6" t="s">
        <v>845</v>
      </c>
      <c r="AC78" s="24">
        <v>1</v>
      </c>
      <c r="AD78" s="7">
        <f t="shared" si="6"/>
        <v>5</v>
      </c>
      <c r="AE78" s="7">
        <f t="shared" si="7"/>
        <v>1</v>
      </c>
      <c r="AF78" s="7">
        <f t="shared" si="8"/>
        <v>3</v>
      </c>
      <c r="AG78" s="7">
        <f t="shared" si="9"/>
        <v>0</v>
      </c>
      <c r="AH78" s="7">
        <f t="shared" si="10"/>
        <v>2</v>
      </c>
      <c r="AI78" s="7">
        <f t="shared" si="11"/>
        <v>11</v>
      </c>
      <c r="AJ78" s="7">
        <v>1</v>
      </c>
      <c r="AK78" s="7">
        <v>1</v>
      </c>
    </row>
    <row r="79" spans="1:37" ht="224" x14ac:dyDescent="0.15">
      <c r="A79" s="6" t="s">
        <v>846</v>
      </c>
      <c r="B79" s="6" t="s">
        <v>53</v>
      </c>
      <c r="C79" s="6" t="s">
        <v>28</v>
      </c>
      <c r="D79" s="6" t="s">
        <v>54</v>
      </c>
      <c r="E79" s="6" t="s">
        <v>847</v>
      </c>
      <c r="F79" s="6" t="s">
        <v>82</v>
      </c>
      <c r="G79" s="6" t="s">
        <v>363</v>
      </c>
      <c r="H79" s="10" t="s">
        <v>848</v>
      </c>
      <c r="I79" s="86">
        <v>2</v>
      </c>
      <c r="J79" s="32" t="s">
        <v>849</v>
      </c>
      <c r="K79" s="32">
        <v>3</v>
      </c>
      <c r="L79" s="32" t="s">
        <v>850</v>
      </c>
      <c r="M79" s="99">
        <v>1</v>
      </c>
      <c r="N79" s="30" t="s">
        <v>851</v>
      </c>
      <c r="O79" s="32">
        <v>3</v>
      </c>
      <c r="P79" s="30" t="s">
        <v>852</v>
      </c>
      <c r="Q79" s="32">
        <v>1</v>
      </c>
      <c r="R79" s="30" t="s">
        <v>853</v>
      </c>
      <c r="S79" s="32">
        <v>3</v>
      </c>
      <c r="T79" s="30" t="s">
        <v>854</v>
      </c>
      <c r="U79" s="32">
        <v>1</v>
      </c>
      <c r="V79" s="10" t="s">
        <v>855</v>
      </c>
      <c r="W79" s="13">
        <v>5</v>
      </c>
      <c r="X79" s="20" t="s">
        <v>856</v>
      </c>
      <c r="Y79" s="13">
        <v>5</v>
      </c>
      <c r="Z79" s="6" t="s">
        <v>857</v>
      </c>
      <c r="AA79" s="13">
        <v>1</v>
      </c>
      <c r="AB79" s="6" t="s">
        <v>858</v>
      </c>
      <c r="AC79" s="24">
        <v>2</v>
      </c>
      <c r="AD79" s="7">
        <f t="shared" si="6"/>
        <v>4</v>
      </c>
      <c r="AE79" s="7">
        <f t="shared" si="7"/>
        <v>2</v>
      </c>
      <c r="AF79" s="7">
        <f t="shared" si="8"/>
        <v>3</v>
      </c>
      <c r="AG79" s="7">
        <f t="shared" si="9"/>
        <v>0</v>
      </c>
      <c r="AH79" s="7">
        <f t="shared" si="10"/>
        <v>2</v>
      </c>
      <c r="AI79" s="7">
        <f t="shared" si="11"/>
        <v>11</v>
      </c>
      <c r="AJ79" s="7">
        <v>0</v>
      </c>
      <c r="AK79" s="7">
        <v>0</v>
      </c>
    </row>
    <row r="80" spans="1:37" ht="409.6" x14ac:dyDescent="0.15">
      <c r="A80" s="6" t="s">
        <v>859</v>
      </c>
      <c r="B80" s="6" t="s">
        <v>53</v>
      </c>
      <c r="C80" s="6" t="s">
        <v>41</v>
      </c>
      <c r="D80" s="6" t="s">
        <v>54</v>
      </c>
      <c r="E80" s="6" t="s">
        <v>860</v>
      </c>
      <c r="F80" s="6" t="s">
        <v>56</v>
      </c>
      <c r="G80" s="6" t="s">
        <v>31</v>
      </c>
      <c r="H80" s="6" t="s">
        <v>2165</v>
      </c>
      <c r="I80" s="86">
        <v>2</v>
      </c>
      <c r="J80" s="32" t="s">
        <v>861</v>
      </c>
      <c r="K80" s="32">
        <v>3</v>
      </c>
      <c r="L80" s="32" t="s">
        <v>862</v>
      </c>
      <c r="M80" s="99">
        <v>2</v>
      </c>
      <c r="N80" s="30" t="s">
        <v>863</v>
      </c>
      <c r="O80" s="32">
        <v>3</v>
      </c>
      <c r="P80" s="30" t="s">
        <v>864</v>
      </c>
      <c r="Q80" s="32">
        <v>1</v>
      </c>
      <c r="R80" s="30" t="s">
        <v>865</v>
      </c>
      <c r="S80" s="32">
        <v>3</v>
      </c>
      <c r="T80" s="30" t="s">
        <v>2166</v>
      </c>
      <c r="U80" s="32">
        <v>2</v>
      </c>
      <c r="V80" s="10" t="s">
        <v>2167</v>
      </c>
      <c r="W80" s="13">
        <v>5</v>
      </c>
      <c r="X80" s="20" t="s">
        <v>1041</v>
      </c>
      <c r="Y80" s="13">
        <v>5</v>
      </c>
      <c r="Z80" s="6" t="s">
        <v>2168</v>
      </c>
      <c r="AA80" s="13">
        <v>2</v>
      </c>
      <c r="AB80" s="6" t="s">
        <v>866</v>
      </c>
      <c r="AC80" s="24">
        <v>4</v>
      </c>
      <c r="AD80" s="7">
        <f t="shared" si="6"/>
        <v>1</v>
      </c>
      <c r="AE80" s="7">
        <f t="shared" si="7"/>
        <v>4</v>
      </c>
      <c r="AF80" s="7">
        <f t="shared" si="8"/>
        <v>3</v>
      </c>
      <c r="AG80" s="7">
        <f t="shared" si="9"/>
        <v>1</v>
      </c>
      <c r="AH80" s="7">
        <f t="shared" si="10"/>
        <v>2</v>
      </c>
      <c r="AI80" s="7">
        <f t="shared" si="11"/>
        <v>11</v>
      </c>
      <c r="AJ80" s="7">
        <v>0</v>
      </c>
      <c r="AK80" s="7">
        <v>1</v>
      </c>
    </row>
    <row r="81" spans="1:37" ht="266" x14ac:dyDescent="0.15">
      <c r="A81" s="6" t="s">
        <v>867</v>
      </c>
      <c r="B81" s="6" t="s">
        <v>297</v>
      </c>
      <c r="C81" s="6" t="s">
        <v>41</v>
      </c>
      <c r="D81" s="6" t="s">
        <v>118</v>
      </c>
      <c r="E81" s="6" t="s">
        <v>868</v>
      </c>
      <c r="F81" s="6" t="s">
        <v>56</v>
      </c>
      <c r="G81" s="6" t="s">
        <v>31</v>
      </c>
      <c r="H81" s="6" t="s">
        <v>869</v>
      </c>
      <c r="I81" s="86">
        <v>2</v>
      </c>
      <c r="J81" s="32" t="s">
        <v>870</v>
      </c>
      <c r="K81" s="32">
        <v>5</v>
      </c>
      <c r="L81" s="32" t="s">
        <v>2169</v>
      </c>
      <c r="M81" s="99">
        <v>1</v>
      </c>
      <c r="N81" s="30" t="s">
        <v>871</v>
      </c>
      <c r="O81" s="32">
        <v>3</v>
      </c>
      <c r="P81" s="30" t="s">
        <v>2423</v>
      </c>
      <c r="Q81" s="32">
        <v>2</v>
      </c>
      <c r="R81" s="30" t="s">
        <v>2170</v>
      </c>
      <c r="S81" s="32">
        <v>3</v>
      </c>
      <c r="T81" s="30" t="s">
        <v>872</v>
      </c>
      <c r="U81" s="32">
        <v>1</v>
      </c>
      <c r="V81" s="10" t="s">
        <v>2171</v>
      </c>
      <c r="W81" s="13">
        <v>5</v>
      </c>
      <c r="X81" s="18" t="s">
        <v>2172</v>
      </c>
      <c r="Y81" s="13">
        <v>2</v>
      </c>
      <c r="Z81" s="6" t="s">
        <v>2173</v>
      </c>
      <c r="AA81" s="13">
        <v>3</v>
      </c>
      <c r="AB81" s="6" t="s">
        <v>2421</v>
      </c>
      <c r="AC81" s="24">
        <v>2</v>
      </c>
      <c r="AD81" s="7">
        <f t="shared" si="6"/>
        <v>2</v>
      </c>
      <c r="AE81" s="7">
        <f t="shared" si="7"/>
        <v>4</v>
      </c>
      <c r="AF81" s="7">
        <f t="shared" si="8"/>
        <v>3</v>
      </c>
      <c r="AG81" s="7">
        <f t="shared" si="9"/>
        <v>0</v>
      </c>
      <c r="AH81" s="7">
        <f t="shared" si="10"/>
        <v>2</v>
      </c>
      <c r="AI81" s="7">
        <f t="shared" si="11"/>
        <v>11</v>
      </c>
      <c r="AJ81" s="7">
        <v>1</v>
      </c>
      <c r="AK81" s="7">
        <v>1</v>
      </c>
    </row>
    <row r="82" spans="1:37" ht="409.6" x14ac:dyDescent="0.15">
      <c r="A82" s="6" t="s">
        <v>873</v>
      </c>
      <c r="B82" s="6" t="s">
        <v>53</v>
      </c>
      <c r="C82" s="6" t="s">
        <v>41</v>
      </c>
      <c r="D82" s="6" t="s">
        <v>54</v>
      </c>
      <c r="E82" s="6" t="s">
        <v>874</v>
      </c>
      <c r="F82" s="6" t="s">
        <v>56</v>
      </c>
      <c r="G82" s="6" t="s">
        <v>96</v>
      </c>
      <c r="H82" s="6" t="s">
        <v>875</v>
      </c>
      <c r="I82" s="86">
        <v>2</v>
      </c>
      <c r="J82" s="32" t="s">
        <v>2174</v>
      </c>
      <c r="K82" s="32">
        <v>3</v>
      </c>
      <c r="L82" s="32" t="s">
        <v>876</v>
      </c>
      <c r="M82" s="99">
        <v>3</v>
      </c>
      <c r="N82" s="30" t="s">
        <v>877</v>
      </c>
      <c r="O82" s="32">
        <v>3</v>
      </c>
      <c r="P82" s="30" t="s">
        <v>878</v>
      </c>
      <c r="Q82" s="32">
        <v>1</v>
      </c>
      <c r="R82" s="30" t="s">
        <v>879</v>
      </c>
      <c r="S82" s="32">
        <v>3</v>
      </c>
      <c r="T82" s="30" t="s">
        <v>880</v>
      </c>
      <c r="U82" s="32">
        <v>3</v>
      </c>
      <c r="V82" s="10" t="s">
        <v>881</v>
      </c>
      <c r="W82" s="13">
        <v>5</v>
      </c>
      <c r="X82" s="18" t="s">
        <v>882</v>
      </c>
      <c r="Y82" s="13">
        <v>5</v>
      </c>
      <c r="Z82" s="6" t="s">
        <v>883</v>
      </c>
      <c r="AA82" s="13">
        <v>3</v>
      </c>
      <c r="AB82" s="6" t="s">
        <v>884</v>
      </c>
      <c r="AC82" s="24">
        <v>1</v>
      </c>
      <c r="AD82" s="7">
        <f t="shared" si="6"/>
        <v>2</v>
      </c>
      <c r="AE82" s="7">
        <f t="shared" si="7"/>
        <v>1</v>
      </c>
      <c r="AF82" s="7">
        <f t="shared" si="8"/>
        <v>6</v>
      </c>
      <c r="AG82" s="7">
        <f t="shared" si="9"/>
        <v>0</v>
      </c>
      <c r="AH82" s="7">
        <f t="shared" si="10"/>
        <v>2</v>
      </c>
      <c r="AI82" s="7">
        <f t="shared" si="11"/>
        <v>11</v>
      </c>
      <c r="AJ82" s="7">
        <v>1</v>
      </c>
      <c r="AK82" s="7">
        <v>1</v>
      </c>
    </row>
    <row r="83" spans="1:37" ht="224" x14ac:dyDescent="0.15">
      <c r="A83" s="6" t="s">
        <v>885</v>
      </c>
      <c r="B83" s="6" t="s">
        <v>53</v>
      </c>
      <c r="C83" s="6" t="s">
        <v>41</v>
      </c>
      <c r="D83" s="6" t="s">
        <v>29</v>
      </c>
      <c r="E83" s="6" t="s">
        <v>886</v>
      </c>
      <c r="F83" s="6" t="s">
        <v>30</v>
      </c>
      <c r="G83" s="6" t="s">
        <v>96</v>
      </c>
      <c r="H83" s="6" t="s">
        <v>887</v>
      </c>
      <c r="I83" s="86">
        <v>2</v>
      </c>
      <c r="J83" s="32" t="s">
        <v>888</v>
      </c>
      <c r="K83" s="32">
        <v>5</v>
      </c>
      <c r="L83" s="32" t="s">
        <v>889</v>
      </c>
      <c r="M83" s="99">
        <v>1</v>
      </c>
      <c r="N83" s="30" t="s">
        <v>890</v>
      </c>
      <c r="O83" s="32">
        <v>3</v>
      </c>
      <c r="P83" s="30" t="s">
        <v>891</v>
      </c>
      <c r="Q83" s="32">
        <v>1</v>
      </c>
      <c r="R83" s="30" t="s">
        <v>892</v>
      </c>
      <c r="S83" s="32">
        <v>3</v>
      </c>
      <c r="T83" s="30" t="s">
        <v>893</v>
      </c>
      <c r="U83" s="32">
        <v>5</v>
      </c>
      <c r="V83" s="10" t="s">
        <v>894</v>
      </c>
      <c r="W83" s="13">
        <v>5</v>
      </c>
      <c r="X83" s="20" t="s">
        <v>1041</v>
      </c>
      <c r="Y83" s="13">
        <v>5</v>
      </c>
      <c r="Z83" s="10" t="s">
        <v>895</v>
      </c>
      <c r="AA83" s="13">
        <v>3</v>
      </c>
      <c r="AB83" s="6" t="s">
        <v>896</v>
      </c>
      <c r="AC83" s="24">
        <v>1</v>
      </c>
      <c r="AD83" s="7">
        <f t="shared" si="6"/>
        <v>3</v>
      </c>
      <c r="AE83" s="7">
        <f t="shared" si="7"/>
        <v>1</v>
      </c>
      <c r="AF83" s="7">
        <f t="shared" si="8"/>
        <v>3</v>
      </c>
      <c r="AG83" s="7">
        <f t="shared" si="9"/>
        <v>0</v>
      </c>
      <c r="AH83" s="7">
        <f t="shared" si="10"/>
        <v>4</v>
      </c>
      <c r="AI83" s="7">
        <f t="shared" si="11"/>
        <v>11</v>
      </c>
      <c r="AJ83" s="7">
        <v>0</v>
      </c>
      <c r="AK83" s="7">
        <v>0</v>
      </c>
    </row>
    <row r="84" spans="1:37" ht="409.6" x14ac:dyDescent="0.15">
      <c r="A84" s="6" t="s">
        <v>897</v>
      </c>
      <c r="B84" s="6" t="s">
        <v>53</v>
      </c>
      <c r="C84" s="6" t="s">
        <v>41</v>
      </c>
      <c r="D84" s="6" t="s">
        <v>29</v>
      </c>
      <c r="E84" s="6" t="s">
        <v>898</v>
      </c>
      <c r="F84" s="6" t="s">
        <v>56</v>
      </c>
      <c r="G84" s="6" t="s">
        <v>31</v>
      </c>
      <c r="H84" s="6" t="s">
        <v>899</v>
      </c>
      <c r="I84" s="86">
        <v>1</v>
      </c>
      <c r="J84" s="32" t="s">
        <v>2175</v>
      </c>
      <c r="K84" s="32">
        <v>3</v>
      </c>
      <c r="L84" s="32" t="s">
        <v>900</v>
      </c>
      <c r="M84" s="99">
        <v>5</v>
      </c>
      <c r="N84" s="30" t="s">
        <v>901</v>
      </c>
      <c r="O84" s="32">
        <v>3</v>
      </c>
      <c r="P84" s="30" t="s">
        <v>902</v>
      </c>
      <c r="Q84" s="32">
        <v>1</v>
      </c>
      <c r="R84" s="30" t="s">
        <v>903</v>
      </c>
      <c r="S84" s="32">
        <v>3</v>
      </c>
      <c r="T84" s="30" t="s">
        <v>904</v>
      </c>
      <c r="U84" s="32">
        <v>2</v>
      </c>
      <c r="V84" s="10" t="s">
        <v>905</v>
      </c>
      <c r="W84" s="13">
        <v>5</v>
      </c>
      <c r="X84" s="20" t="s">
        <v>906</v>
      </c>
      <c r="Y84" s="13">
        <v>5</v>
      </c>
      <c r="Z84" s="6" t="s">
        <v>907</v>
      </c>
      <c r="AA84" s="13">
        <v>1</v>
      </c>
      <c r="AB84" s="6" t="s">
        <v>908</v>
      </c>
      <c r="AC84" s="24">
        <v>1</v>
      </c>
      <c r="AD84" s="7">
        <f t="shared" si="6"/>
        <v>4</v>
      </c>
      <c r="AE84" s="7">
        <f t="shared" si="7"/>
        <v>1</v>
      </c>
      <c r="AF84" s="7">
        <f t="shared" si="8"/>
        <v>3</v>
      </c>
      <c r="AG84" s="7">
        <f t="shared" si="9"/>
        <v>0</v>
      </c>
      <c r="AH84" s="7">
        <f t="shared" si="10"/>
        <v>3</v>
      </c>
      <c r="AI84" s="7">
        <f t="shared" si="11"/>
        <v>11</v>
      </c>
      <c r="AJ84" s="7">
        <v>0</v>
      </c>
      <c r="AK84" s="7">
        <v>1</v>
      </c>
    </row>
    <row r="85" spans="1:37" ht="210" x14ac:dyDescent="0.15">
      <c r="A85" s="6" t="s">
        <v>909</v>
      </c>
      <c r="B85" s="6" t="s">
        <v>27</v>
      </c>
      <c r="C85" s="6" t="s">
        <v>41</v>
      </c>
      <c r="D85" s="6" t="s">
        <v>29</v>
      </c>
      <c r="E85" s="6" t="s">
        <v>910</v>
      </c>
      <c r="F85" s="6" t="s">
        <v>30</v>
      </c>
      <c r="G85" s="6" t="s">
        <v>96</v>
      </c>
      <c r="H85" s="6" t="s">
        <v>911</v>
      </c>
      <c r="I85" s="86">
        <v>2</v>
      </c>
      <c r="J85" s="32" t="s">
        <v>912</v>
      </c>
      <c r="K85" s="32">
        <v>3</v>
      </c>
      <c r="L85" s="32" t="s">
        <v>913</v>
      </c>
      <c r="M85" s="99">
        <v>1</v>
      </c>
      <c r="N85" s="30" t="s">
        <v>914</v>
      </c>
      <c r="O85" s="32">
        <v>3</v>
      </c>
      <c r="P85" s="30" t="s">
        <v>915</v>
      </c>
      <c r="Q85" s="32">
        <v>1</v>
      </c>
      <c r="R85" s="30" t="s">
        <v>916</v>
      </c>
      <c r="S85" s="32">
        <v>5</v>
      </c>
      <c r="T85" s="30" t="s">
        <v>917</v>
      </c>
      <c r="U85" s="32">
        <v>5</v>
      </c>
      <c r="V85" s="10" t="s">
        <v>918</v>
      </c>
      <c r="W85" s="13">
        <v>5</v>
      </c>
      <c r="X85" s="20" t="s">
        <v>919</v>
      </c>
      <c r="Y85" s="13">
        <v>5</v>
      </c>
      <c r="Z85" s="6" t="s">
        <v>920</v>
      </c>
      <c r="AA85" s="13">
        <v>1</v>
      </c>
      <c r="AB85" s="6" t="s">
        <v>921</v>
      </c>
      <c r="AC85" s="24">
        <v>4</v>
      </c>
      <c r="AD85" s="7">
        <f t="shared" si="6"/>
        <v>3</v>
      </c>
      <c r="AE85" s="7">
        <f t="shared" si="7"/>
        <v>1</v>
      </c>
      <c r="AF85" s="7">
        <f t="shared" si="8"/>
        <v>2</v>
      </c>
      <c r="AG85" s="7">
        <f t="shared" si="9"/>
        <v>1</v>
      </c>
      <c r="AH85" s="7">
        <f t="shared" si="10"/>
        <v>4</v>
      </c>
      <c r="AI85" s="7">
        <f t="shared" si="11"/>
        <v>11</v>
      </c>
      <c r="AJ85" s="7">
        <v>0</v>
      </c>
      <c r="AK85" s="7">
        <v>1</v>
      </c>
    </row>
    <row r="86" spans="1:37" ht="409.6" x14ac:dyDescent="0.15">
      <c r="A86" s="6" t="s">
        <v>922</v>
      </c>
      <c r="B86" s="6" t="s">
        <v>53</v>
      </c>
      <c r="C86" s="6" t="s">
        <v>41</v>
      </c>
      <c r="D86" s="6" t="s">
        <v>29</v>
      </c>
      <c r="E86" s="6" t="s">
        <v>923</v>
      </c>
      <c r="F86" s="6" t="s">
        <v>30</v>
      </c>
      <c r="G86" s="6" t="s">
        <v>121</v>
      </c>
      <c r="H86" s="6" t="s">
        <v>924</v>
      </c>
      <c r="I86" s="86">
        <v>1</v>
      </c>
      <c r="J86" s="32" t="s">
        <v>2176</v>
      </c>
      <c r="K86" s="32">
        <v>5</v>
      </c>
      <c r="L86" s="32" t="s">
        <v>925</v>
      </c>
      <c r="M86" s="99">
        <v>5</v>
      </c>
      <c r="N86" s="30" t="s">
        <v>2424</v>
      </c>
      <c r="O86" s="32">
        <v>3</v>
      </c>
      <c r="P86" s="30" t="s">
        <v>926</v>
      </c>
      <c r="Q86" s="32">
        <v>1</v>
      </c>
      <c r="R86" s="30" t="s">
        <v>927</v>
      </c>
      <c r="S86" s="32">
        <v>3</v>
      </c>
      <c r="T86" s="30" t="s">
        <v>928</v>
      </c>
      <c r="U86" s="32">
        <v>1</v>
      </c>
      <c r="V86" s="10" t="s">
        <v>929</v>
      </c>
      <c r="W86" s="13">
        <v>5</v>
      </c>
      <c r="X86" s="20" t="s">
        <v>930</v>
      </c>
      <c r="Y86" s="13">
        <v>3</v>
      </c>
      <c r="Z86" s="6" t="s">
        <v>931</v>
      </c>
      <c r="AA86" s="13">
        <v>1</v>
      </c>
      <c r="AB86" s="6" t="s">
        <v>932</v>
      </c>
      <c r="AC86" s="24">
        <v>1</v>
      </c>
      <c r="AD86" s="7">
        <f t="shared" si="6"/>
        <v>5</v>
      </c>
      <c r="AE86" s="7">
        <f t="shared" si="7"/>
        <v>0</v>
      </c>
      <c r="AF86" s="7">
        <f t="shared" si="8"/>
        <v>3</v>
      </c>
      <c r="AG86" s="7">
        <f t="shared" si="9"/>
        <v>0</v>
      </c>
      <c r="AH86" s="7">
        <f t="shared" si="10"/>
        <v>3</v>
      </c>
      <c r="AI86" s="7">
        <f t="shared" si="11"/>
        <v>11</v>
      </c>
      <c r="AJ86" s="7">
        <v>0</v>
      </c>
      <c r="AK86" s="7">
        <v>1</v>
      </c>
    </row>
    <row r="87" spans="1:37" ht="293" x14ac:dyDescent="0.15">
      <c r="A87" s="6" t="s">
        <v>933</v>
      </c>
      <c r="B87" s="6" t="s">
        <v>297</v>
      </c>
      <c r="C87" s="6" t="s">
        <v>41</v>
      </c>
      <c r="D87" s="6" t="s">
        <v>54</v>
      </c>
      <c r="E87" s="6" t="s">
        <v>934</v>
      </c>
      <c r="F87" s="6" t="s">
        <v>120</v>
      </c>
      <c r="G87" s="6" t="s">
        <v>363</v>
      </c>
      <c r="H87" s="6" t="s">
        <v>935</v>
      </c>
      <c r="I87" s="86">
        <v>1</v>
      </c>
      <c r="J87" s="32" t="s">
        <v>936</v>
      </c>
      <c r="K87" s="32">
        <v>3</v>
      </c>
      <c r="L87" s="32" t="s">
        <v>937</v>
      </c>
      <c r="M87" s="99">
        <v>3</v>
      </c>
      <c r="N87" s="30" t="s">
        <v>2177</v>
      </c>
      <c r="O87" s="32">
        <v>5</v>
      </c>
      <c r="P87" s="30" t="s">
        <v>1041</v>
      </c>
      <c r="Q87" s="32">
        <v>5</v>
      </c>
      <c r="R87" s="30" t="s">
        <v>938</v>
      </c>
      <c r="S87" s="32">
        <v>3</v>
      </c>
      <c r="T87" s="30" t="s">
        <v>939</v>
      </c>
      <c r="U87" s="32">
        <v>1</v>
      </c>
      <c r="V87" s="10" t="s">
        <v>2178</v>
      </c>
      <c r="W87" s="13">
        <v>5</v>
      </c>
      <c r="X87" s="20" t="s">
        <v>940</v>
      </c>
      <c r="Y87" s="13">
        <v>3</v>
      </c>
      <c r="Z87" s="6" t="s">
        <v>941</v>
      </c>
      <c r="AA87" s="13">
        <v>3</v>
      </c>
      <c r="AB87" s="6" t="s">
        <v>942</v>
      </c>
      <c r="AC87" s="24">
        <v>1</v>
      </c>
      <c r="AD87" s="7">
        <f t="shared" si="6"/>
        <v>3</v>
      </c>
      <c r="AE87" s="7">
        <f t="shared" si="7"/>
        <v>0</v>
      </c>
      <c r="AF87" s="7">
        <f t="shared" si="8"/>
        <v>5</v>
      </c>
      <c r="AG87" s="7">
        <f t="shared" si="9"/>
        <v>0</v>
      </c>
      <c r="AH87" s="7">
        <f t="shared" si="10"/>
        <v>3</v>
      </c>
      <c r="AI87" s="7">
        <f t="shared" si="11"/>
        <v>11</v>
      </c>
      <c r="AJ87" s="7">
        <v>1</v>
      </c>
      <c r="AK87" s="7">
        <v>1</v>
      </c>
    </row>
    <row r="88" spans="1:37" ht="210" x14ac:dyDescent="0.15">
      <c r="A88" s="6" t="s">
        <v>943</v>
      </c>
      <c r="B88" s="6" t="s">
        <v>80</v>
      </c>
      <c r="C88" s="6" t="s">
        <v>41</v>
      </c>
      <c r="D88" s="6" t="s">
        <v>54</v>
      </c>
      <c r="E88" s="6" t="s">
        <v>944</v>
      </c>
      <c r="F88" s="6" t="s">
        <v>30</v>
      </c>
      <c r="G88" s="6" t="s">
        <v>31</v>
      </c>
      <c r="H88" s="10" t="s">
        <v>945</v>
      </c>
      <c r="I88" s="86">
        <v>5</v>
      </c>
      <c r="J88" s="32" t="s">
        <v>946</v>
      </c>
      <c r="K88" s="32">
        <v>3</v>
      </c>
      <c r="L88" s="32" t="s">
        <v>947</v>
      </c>
      <c r="M88" s="99">
        <v>5</v>
      </c>
      <c r="N88" s="30" t="s">
        <v>948</v>
      </c>
      <c r="O88" s="32">
        <v>3</v>
      </c>
      <c r="P88" s="30" t="s">
        <v>2425</v>
      </c>
      <c r="Q88" s="32">
        <v>1</v>
      </c>
      <c r="R88" s="30" t="s">
        <v>1041</v>
      </c>
      <c r="S88" s="32">
        <v>5</v>
      </c>
      <c r="T88" s="30" t="s">
        <v>1041</v>
      </c>
      <c r="U88" s="32">
        <v>5</v>
      </c>
      <c r="V88" s="10" t="s">
        <v>1041</v>
      </c>
      <c r="W88" s="13">
        <v>5</v>
      </c>
      <c r="X88" s="20" t="s">
        <v>949</v>
      </c>
      <c r="Y88" s="13">
        <v>5</v>
      </c>
      <c r="Z88" s="6" t="s">
        <v>2179</v>
      </c>
      <c r="AA88" s="13">
        <v>3</v>
      </c>
      <c r="AB88" s="6" t="s">
        <v>950</v>
      </c>
      <c r="AC88" s="24">
        <v>1</v>
      </c>
      <c r="AD88" s="7">
        <f t="shared" si="6"/>
        <v>2</v>
      </c>
      <c r="AE88" s="7">
        <f t="shared" si="7"/>
        <v>0</v>
      </c>
      <c r="AF88" s="7">
        <f t="shared" si="8"/>
        <v>3</v>
      </c>
      <c r="AG88" s="7">
        <f t="shared" si="9"/>
        <v>0</v>
      </c>
      <c r="AH88" s="7">
        <f t="shared" si="10"/>
        <v>6</v>
      </c>
      <c r="AI88" s="7">
        <f t="shared" si="11"/>
        <v>11</v>
      </c>
      <c r="AJ88" s="7">
        <v>1</v>
      </c>
      <c r="AK88" s="7">
        <v>1</v>
      </c>
    </row>
    <row r="89" spans="1:37" ht="409.6" x14ac:dyDescent="0.15">
      <c r="A89" s="6" t="s">
        <v>951</v>
      </c>
      <c r="B89" s="6" t="s">
        <v>53</v>
      </c>
      <c r="C89" s="6" t="s">
        <v>41</v>
      </c>
      <c r="D89" s="6" t="s">
        <v>66</v>
      </c>
      <c r="E89" s="6" t="s">
        <v>952</v>
      </c>
      <c r="F89" s="6" t="s">
        <v>120</v>
      </c>
      <c r="G89" s="6" t="s">
        <v>121</v>
      </c>
      <c r="H89" s="6" t="s">
        <v>953</v>
      </c>
      <c r="I89" s="86">
        <v>1</v>
      </c>
      <c r="J89" s="32" t="s">
        <v>954</v>
      </c>
      <c r="K89" s="32">
        <v>3</v>
      </c>
      <c r="L89" s="32" t="s">
        <v>955</v>
      </c>
      <c r="M89" s="99">
        <v>3</v>
      </c>
      <c r="N89" s="30" t="s">
        <v>956</v>
      </c>
      <c r="O89" s="32">
        <v>3</v>
      </c>
      <c r="P89" s="30" t="s">
        <v>957</v>
      </c>
      <c r="Q89" s="32">
        <v>3</v>
      </c>
      <c r="R89" s="30" t="s">
        <v>958</v>
      </c>
      <c r="S89" s="32">
        <v>3</v>
      </c>
      <c r="T89" s="30" t="s">
        <v>959</v>
      </c>
      <c r="U89" s="32">
        <v>1</v>
      </c>
      <c r="V89" s="10" t="s">
        <v>960</v>
      </c>
      <c r="W89" s="13">
        <v>5</v>
      </c>
      <c r="X89" s="20" t="s">
        <v>961</v>
      </c>
      <c r="Y89" s="13">
        <v>5</v>
      </c>
      <c r="Z89" s="10">
        <v>77</v>
      </c>
      <c r="AA89" s="13">
        <v>5</v>
      </c>
      <c r="AB89" s="6" t="s">
        <v>962</v>
      </c>
      <c r="AC89" s="24">
        <v>2</v>
      </c>
      <c r="AD89" s="7">
        <f t="shared" si="6"/>
        <v>2</v>
      </c>
      <c r="AE89" s="7">
        <f t="shared" si="7"/>
        <v>1</v>
      </c>
      <c r="AF89" s="7">
        <f t="shared" si="8"/>
        <v>5</v>
      </c>
      <c r="AG89" s="7">
        <f t="shared" si="9"/>
        <v>0</v>
      </c>
      <c r="AH89" s="7">
        <f t="shared" si="10"/>
        <v>3</v>
      </c>
      <c r="AI89" s="7">
        <f t="shared" si="11"/>
        <v>11</v>
      </c>
      <c r="AJ89" s="7">
        <v>1</v>
      </c>
      <c r="AK89" s="7">
        <v>0</v>
      </c>
    </row>
    <row r="90" spans="1:37" ht="358" x14ac:dyDescent="0.15">
      <c r="A90" s="6" t="s">
        <v>963</v>
      </c>
      <c r="B90" s="6" t="s">
        <v>117</v>
      </c>
      <c r="C90" s="6" t="s">
        <v>41</v>
      </c>
      <c r="D90" s="6" t="s">
        <v>118</v>
      </c>
      <c r="E90" s="6" t="s">
        <v>964</v>
      </c>
      <c r="F90" s="6" t="s">
        <v>56</v>
      </c>
      <c r="G90" s="6" t="s">
        <v>31</v>
      </c>
      <c r="H90" s="10" t="s">
        <v>965</v>
      </c>
      <c r="I90" s="86">
        <v>5</v>
      </c>
      <c r="J90" s="32" t="s">
        <v>966</v>
      </c>
      <c r="K90" s="32">
        <v>3</v>
      </c>
      <c r="L90" s="32" t="s">
        <v>967</v>
      </c>
      <c r="M90" s="99">
        <v>5</v>
      </c>
      <c r="N90" s="30" t="s">
        <v>968</v>
      </c>
      <c r="O90" s="32">
        <v>3</v>
      </c>
      <c r="P90" s="30" t="s">
        <v>969</v>
      </c>
      <c r="Q90" s="32">
        <v>1</v>
      </c>
      <c r="R90" s="30" t="s">
        <v>2180</v>
      </c>
      <c r="S90" s="32">
        <v>3</v>
      </c>
      <c r="T90" s="30" t="s">
        <v>2181</v>
      </c>
      <c r="U90" s="32">
        <v>1</v>
      </c>
      <c r="V90" s="6" t="s">
        <v>970</v>
      </c>
      <c r="W90" s="13">
        <v>1</v>
      </c>
      <c r="X90" s="20" t="s">
        <v>971</v>
      </c>
      <c r="Y90" s="13">
        <v>5</v>
      </c>
      <c r="Z90" s="10" t="s">
        <v>972</v>
      </c>
      <c r="AA90" s="13">
        <v>5</v>
      </c>
      <c r="AB90" s="6" t="s">
        <v>973</v>
      </c>
      <c r="AC90" s="24">
        <v>5</v>
      </c>
      <c r="AD90" s="7">
        <f t="shared" si="6"/>
        <v>3</v>
      </c>
      <c r="AE90" s="7">
        <f t="shared" si="7"/>
        <v>0</v>
      </c>
      <c r="AF90" s="7">
        <f t="shared" si="8"/>
        <v>3</v>
      </c>
      <c r="AG90" s="7">
        <f t="shared" si="9"/>
        <v>0</v>
      </c>
      <c r="AH90" s="7">
        <f t="shared" si="10"/>
        <v>5</v>
      </c>
      <c r="AI90" s="7">
        <f t="shared" si="11"/>
        <v>11</v>
      </c>
      <c r="AJ90" s="7">
        <v>1</v>
      </c>
      <c r="AK90" s="7">
        <v>1</v>
      </c>
    </row>
    <row r="91" spans="1:37" ht="409.6" x14ac:dyDescent="0.15">
      <c r="A91" s="6" t="s">
        <v>974</v>
      </c>
      <c r="B91" s="6" t="s">
        <v>80</v>
      </c>
      <c r="C91" s="6" t="s">
        <v>41</v>
      </c>
      <c r="D91" s="6" t="s">
        <v>66</v>
      </c>
      <c r="E91" s="6" t="s">
        <v>975</v>
      </c>
      <c r="F91" s="6" t="s">
        <v>82</v>
      </c>
      <c r="G91" s="6" t="s">
        <v>31</v>
      </c>
      <c r="H91" s="10" t="s">
        <v>976</v>
      </c>
      <c r="I91" s="86">
        <v>1</v>
      </c>
      <c r="J91" s="32" t="s">
        <v>977</v>
      </c>
      <c r="K91" s="32">
        <v>5</v>
      </c>
      <c r="L91" s="32" t="s">
        <v>978</v>
      </c>
      <c r="M91" s="99">
        <v>5</v>
      </c>
      <c r="N91" s="30" t="s">
        <v>979</v>
      </c>
      <c r="O91" s="32">
        <v>3</v>
      </c>
      <c r="P91" s="30" t="s">
        <v>980</v>
      </c>
      <c r="Q91" s="32">
        <v>3</v>
      </c>
      <c r="R91" s="30" t="s">
        <v>981</v>
      </c>
      <c r="S91" s="32">
        <v>5</v>
      </c>
      <c r="T91" s="30" t="s">
        <v>1041</v>
      </c>
      <c r="U91" s="32">
        <v>5</v>
      </c>
      <c r="V91" s="10" t="s">
        <v>982</v>
      </c>
      <c r="W91" s="13">
        <v>5</v>
      </c>
      <c r="X91" s="20" t="s">
        <v>1041</v>
      </c>
      <c r="Y91" s="13">
        <v>5</v>
      </c>
      <c r="Z91" s="10">
        <v>157</v>
      </c>
      <c r="AA91" s="13">
        <v>5</v>
      </c>
      <c r="AB91" s="6" t="s">
        <v>983</v>
      </c>
      <c r="AC91" s="24">
        <v>1</v>
      </c>
      <c r="AD91" s="7">
        <f t="shared" si="6"/>
        <v>2</v>
      </c>
      <c r="AE91" s="7">
        <f t="shared" si="7"/>
        <v>0</v>
      </c>
      <c r="AF91" s="7">
        <f t="shared" si="8"/>
        <v>2</v>
      </c>
      <c r="AG91" s="7">
        <f t="shared" si="9"/>
        <v>0</v>
      </c>
      <c r="AH91" s="7">
        <f t="shared" si="10"/>
        <v>7</v>
      </c>
      <c r="AI91" s="7">
        <f t="shared" si="11"/>
        <v>11</v>
      </c>
      <c r="AJ91" s="7">
        <v>0</v>
      </c>
      <c r="AK91" s="7">
        <v>0</v>
      </c>
    </row>
    <row r="92" spans="1:37" ht="409.6" x14ac:dyDescent="0.15">
      <c r="A92" s="6" t="s">
        <v>984</v>
      </c>
      <c r="B92" s="6" t="s">
        <v>53</v>
      </c>
      <c r="C92" s="6" t="s">
        <v>41</v>
      </c>
      <c r="D92" s="6" t="s">
        <v>54</v>
      </c>
      <c r="E92" s="6" t="s">
        <v>985</v>
      </c>
      <c r="F92" s="6" t="s">
        <v>82</v>
      </c>
      <c r="G92" s="6" t="s">
        <v>96</v>
      </c>
      <c r="H92" s="6" t="s">
        <v>986</v>
      </c>
      <c r="I92" s="86">
        <v>2</v>
      </c>
      <c r="J92" s="32" t="s">
        <v>987</v>
      </c>
      <c r="K92" s="32">
        <v>2</v>
      </c>
      <c r="L92" s="32" t="s">
        <v>988</v>
      </c>
      <c r="M92" s="99">
        <v>2</v>
      </c>
      <c r="N92" s="30" t="s">
        <v>989</v>
      </c>
      <c r="O92" s="32">
        <v>2</v>
      </c>
      <c r="P92" s="30" t="s">
        <v>990</v>
      </c>
      <c r="Q92" s="32">
        <v>1</v>
      </c>
      <c r="R92" s="30" t="s">
        <v>991</v>
      </c>
      <c r="S92" s="32">
        <v>3</v>
      </c>
      <c r="T92" s="30" t="s">
        <v>2182</v>
      </c>
      <c r="U92" s="32">
        <v>3</v>
      </c>
      <c r="V92" s="6" t="s">
        <v>2183</v>
      </c>
      <c r="W92" s="13">
        <v>5</v>
      </c>
      <c r="X92" s="20" t="s">
        <v>992</v>
      </c>
      <c r="Y92" s="13">
        <v>5</v>
      </c>
      <c r="Z92" s="10" t="s">
        <v>993</v>
      </c>
      <c r="AA92" s="13">
        <v>5</v>
      </c>
      <c r="AB92" s="120" t="s">
        <v>994</v>
      </c>
      <c r="AC92" s="24">
        <v>4</v>
      </c>
      <c r="AD92" s="7">
        <f t="shared" si="6"/>
        <v>1</v>
      </c>
      <c r="AE92" s="7">
        <f t="shared" si="7"/>
        <v>4</v>
      </c>
      <c r="AF92" s="7">
        <f t="shared" si="8"/>
        <v>2</v>
      </c>
      <c r="AG92" s="7">
        <f t="shared" si="9"/>
        <v>1</v>
      </c>
      <c r="AH92" s="7">
        <f t="shared" si="10"/>
        <v>3</v>
      </c>
      <c r="AI92" s="7">
        <f t="shared" si="11"/>
        <v>11</v>
      </c>
      <c r="AJ92" s="7">
        <v>0</v>
      </c>
      <c r="AK92" s="7">
        <v>1</v>
      </c>
    </row>
    <row r="93" spans="1:37" ht="319" x14ac:dyDescent="0.15">
      <c r="A93" s="6" t="s">
        <v>995</v>
      </c>
      <c r="B93" s="6" t="s">
        <v>27</v>
      </c>
      <c r="C93" s="6" t="s">
        <v>28</v>
      </c>
      <c r="D93" s="6" t="s">
        <v>740</v>
      </c>
      <c r="E93" s="6" t="s">
        <v>996</v>
      </c>
      <c r="F93" s="6" t="s">
        <v>30</v>
      </c>
      <c r="G93" s="6" t="s">
        <v>31</v>
      </c>
      <c r="H93" s="6" t="s">
        <v>997</v>
      </c>
      <c r="I93" s="86">
        <v>1</v>
      </c>
      <c r="J93" s="32" t="s">
        <v>998</v>
      </c>
      <c r="K93" s="32">
        <v>5</v>
      </c>
      <c r="L93" s="32" t="s">
        <v>999</v>
      </c>
      <c r="M93" s="99">
        <v>1</v>
      </c>
      <c r="N93" s="30" t="s">
        <v>1000</v>
      </c>
      <c r="O93" s="32">
        <v>3</v>
      </c>
      <c r="P93" s="30" t="s">
        <v>1001</v>
      </c>
      <c r="Q93" s="32">
        <v>1</v>
      </c>
      <c r="R93" s="30" t="s">
        <v>1002</v>
      </c>
      <c r="S93" s="32">
        <v>3</v>
      </c>
      <c r="T93" s="30" t="s">
        <v>1003</v>
      </c>
      <c r="U93" s="32">
        <v>2</v>
      </c>
      <c r="V93" s="6" t="s">
        <v>1004</v>
      </c>
      <c r="W93" s="13">
        <v>5</v>
      </c>
      <c r="X93" s="20" t="s">
        <v>1041</v>
      </c>
      <c r="Y93" s="13">
        <v>5</v>
      </c>
      <c r="Z93" s="6" t="s">
        <v>2184</v>
      </c>
      <c r="AA93" s="13">
        <v>2</v>
      </c>
      <c r="AB93" s="120" t="s">
        <v>1005</v>
      </c>
      <c r="AC93" s="24">
        <v>4</v>
      </c>
      <c r="AD93" s="7">
        <f t="shared" si="6"/>
        <v>3</v>
      </c>
      <c r="AE93" s="7">
        <f t="shared" si="7"/>
        <v>2</v>
      </c>
      <c r="AF93" s="7">
        <f t="shared" si="8"/>
        <v>2</v>
      </c>
      <c r="AG93" s="7">
        <f t="shared" si="9"/>
        <v>1</v>
      </c>
      <c r="AH93" s="7">
        <f t="shared" si="10"/>
        <v>3</v>
      </c>
      <c r="AI93" s="7">
        <f t="shared" si="11"/>
        <v>11</v>
      </c>
      <c r="AJ93" s="7">
        <v>0</v>
      </c>
      <c r="AK93" s="7">
        <v>0</v>
      </c>
    </row>
    <row r="94" spans="1:37" ht="345" x14ac:dyDescent="0.15">
      <c r="A94" s="6" t="s">
        <v>1006</v>
      </c>
      <c r="B94" s="6" t="s">
        <v>53</v>
      </c>
      <c r="C94" s="6" t="s">
        <v>41</v>
      </c>
      <c r="D94" s="6" t="s">
        <v>29</v>
      </c>
      <c r="E94" s="6" t="s">
        <v>1007</v>
      </c>
      <c r="F94" s="6" t="s">
        <v>30</v>
      </c>
      <c r="G94" s="6" t="s">
        <v>31</v>
      </c>
      <c r="H94" s="6" t="s">
        <v>1008</v>
      </c>
      <c r="I94" s="86">
        <v>1</v>
      </c>
      <c r="J94" s="32" t="s">
        <v>2185</v>
      </c>
      <c r="K94" s="32">
        <v>1</v>
      </c>
      <c r="L94" s="32" t="s">
        <v>1009</v>
      </c>
      <c r="M94" s="99">
        <v>1</v>
      </c>
      <c r="N94" s="30" t="s">
        <v>1010</v>
      </c>
      <c r="O94" s="32">
        <v>3</v>
      </c>
      <c r="P94" s="30" t="s">
        <v>1011</v>
      </c>
      <c r="Q94" s="32">
        <v>3</v>
      </c>
      <c r="R94" s="30" t="s">
        <v>1012</v>
      </c>
      <c r="S94" s="32">
        <v>3</v>
      </c>
      <c r="T94" s="30" t="s">
        <v>2186</v>
      </c>
      <c r="U94" s="32">
        <v>1</v>
      </c>
      <c r="V94" s="6" t="s">
        <v>1013</v>
      </c>
      <c r="W94" s="13">
        <v>1</v>
      </c>
      <c r="X94" s="20" t="s">
        <v>1014</v>
      </c>
      <c r="Y94" s="13">
        <v>5</v>
      </c>
      <c r="Z94" s="10" t="s">
        <v>2187</v>
      </c>
      <c r="AA94" s="13">
        <v>3</v>
      </c>
      <c r="AB94" s="6" t="s">
        <v>1015</v>
      </c>
      <c r="AC94" s="24">
        <v>1</v>
      </c>
      <c r="AD94" s="7">
        <f t="shared" si="6"/>
        <v>6</v>
      </c>
      <c r="AE94" s="7">
        <f t="shared" si="7"/>
        <v>0</v>
      </c>
      <c r="AF94" s="7">
        <f t="shared" si="8"/>
        <v>4</v>
      </c>
      <c r="AG94" s="7">
        <f t="shared" si="9"/>
        <v>0</v>
      </c>
      <c r="AH94" s="7">
        <f t="shared" si="10"/>
        <v>1</v>
      </c>
      <c r="AI94" s="7">
        <f t="shared" si="11"/>
        <v>11</v>
      </c>
      <c r="AJ94" s="7">
        <v>0</v>
      </c>
      <c r="AK94" s="7">
        <v>0</v>
      </c>
    </row>
    <row r="95" spans="1:37" ht="371" x14ac:dyDescent="0.15">
      <c r="A95" s="6" t="s">
        <v>1016</v>
      </c>
      <c r="B95" s="6" t="s">
        <v>297</v>
      </c>
      <c r="C95" s="6" t="s">
        <v>41</v>
      </c>
      <c r="D95" s="6" t="s">
        <v>29</v>
      </c>
      <c r="E95" s="6" t="s">
        <v>1017</v>
      </c>
      <c r="F95" s="6" t="s">
        <v>120</v>
      </c>
      <c r="G95" s="6" t="s">
        <v>121</v>
      </c>
      <c r="H95" s="6" t="s">
        <v>1018</v>
      </c>
      <c r="I95" s="86">
        <v>1</v>
      </c>
      <c r="J95" s="32" t="s">
        <v>1019</v>
      </c>
      <c r="K95" s="32">
        <v>3</v>
      </c>
      <c r="L95" s="32" t="s">
        <v>1020</v>
      </c>
      <c r="M95" s="99">
        <v>1</v>
      </c>
      <c r="N95" s="30" t="s">
        <v>1021</v>
      </c>
      <c r="O95" s="32">
        <v>2</v>
      </c>
      <c r="P95" s="30" t="s">
        <v>1022</v>
      </c>
      <c r="Q95" s="32">
        <v>1</v>
      </c>
      <c r="R95" s="30" t="s">
        <v>1023</v>
      </c>
      <c r="S95" s="32">
        <v>3</v>
      </c>
      <c r="T95" s="30" t="s">
        <v>1024</v>
      </c>
      <c r="U95" s="32">
        <v>1</v>
      </c>
      <c r="V95" s="10" t="s">
        <v>1025</v>
      </c>
      <c r="W95" s="13">
        <v>5</v>
      </c>
      <c r="X95" s="20" t="s">
        <v>1026</v>
      </c>
      <c r="Y95" s="13">
        <v>5</v>
      </c>
      <c r="Z95" s="6" t="s">
        <v>2188</v>
      </c>
      <c r="AA95" s="13">
        <v>1</v>
      </c>
      <c r="AB95" s="6" t="s">
        <v>1027</v>
      </c>
      <c r="AC95" s="24">
        <v>1</v>
      </c>
      <c r="AD95" s="7">
        <f t="shared" si="6"/>
        <v>6</v>
      </c>
      <c r="AE95" s="7">
        <f t="shared" si="7"/>
        <v>1</v>
      </c>
      <c r="AF95" s="7">
        <f t="shared" si="8"/>
        <v>2</v>
      </c>
      <c r="AG95" s="7">
        <f t="shared" si="9"/>
        <v>0</v>
      </c>
      <c r="AH95" s="7">
        <f t="shared" si="10"/>
        <v>2</v>
      </c>
      <c r="AI95" s="7">
        <f t="shared" si="11"/>
        <v>11</v>
      </c>
      <c r="AJ95" s="7">
        <v>1</v>
      </c>
      <c r="AK95" s="7">
        <v>1</v>
      </c>
    </row>
    <row r="96" spans="1:37" ht="140" x14ac:dyDescent="0.15">
      <c r="A96" s="6" t="s">
        <v>1028</v>
      </c>
      <c r="B96" s="6" t="s">
        <v>297</v>
      </c>
      <c r="C96" s="6" t="s">
        <v>28</v>
      </c>
      <c r="D96" s="6" t="s">
        <v>740</v>
      </c>
      <c r="E96" s="6" t="s">
        <v>1029</v>
      </c>
      <c r="F96" s="6" t="s">
        <v>30</v>
      </c>
      <c r="G96" s="6" t="s">
        <v>31</v>
      </c>
      <c r="H96" s="6" t="s">
        <v>1030</v>
      </c>
      <c r="I96" s="86">
        <v>1</v>
      </c>
      <c r="J96" s="32" t="s">
        <v>1031</v>
      </c>
      <c r="K96" s="32">
        <v>5</v>
      </c>
      <c r="L96" s="32" t="s">
        <v>1032</v>
      </c>
      <c r="M96" s="99">
        <v>1</v>
      </c>
      <c r="N96" s="30" t="s">
        <v>1033</v>
      </c>
      <c r="O96" s="32">
        <v>3</v>
      </c>
      <c r="P96" s="30" t="s">
        <v>1034</v>
      </c>
      <c r="Q96" s="32">
        <v>1</v>
      </c>
      <c r="R96" s="30" t="s">
        <v>1041</v>
      </c>
      <c r="S96" s="32">
        <v>5</v>
      </c>
      <c r="T96" s="30" t="s">
        <v>1041</v>
      </c>
      <c r="U96" s="32">
        <v>5</v>
      </c>
      <c r="V96" s="6" t="s">
        <v>1035</v>
      </c>
      <c r="W96" s="13">
        <v>1</v>
      </c>
      <c r="X96" s="20" t="s">
        <v>1041</v>
      </c>
      <c r="Y96" s="13">
        <v>5</v>
      </c>
      <c r="Z96" s="6" t="s">
        <v>1036</v>
      </c>
      <c r="AA96" s="13">
        <v>4</v>
      </c>
      <c r="AB96" s="6" t="s">
        <v>1037</v>
      </c>
      <c r="AC96" s="24">
        <v>1</v>
      </c>
      <c r="AD96" s="7">
        <f t="shared" si="6"/>
        <v>5</v>
      </c>
      <c r="AE96" s="7">
        <f t="shared" si="7"/>
        <v>0</v>
      </c>
      <c r="AF96" s="7">
        <f t="shared" si="8"/>
        <v>1</v>
      </c>
      <c r="AG96" s="7">
        <f t="shared" si="9"/>
        <v>1</v>
      </c>
      <c r="AH96" s="7">
        <f t="shared" si="10"/>
        <v>4</v>
      </c>
      <c r="AI96" s="7">
        <f t="shared" si="11"/>
        <v>11</v>
      </c>
      <c r="AJ96" s="7">
        <v>0</v>
      </c>
      <c r="AK96" s="7">
        <v>0</v>
      </c>
    </row>
    <row r="97" spans="1:37" ht="409.6" x14ac:dyDescent="0.15">
      <c r="A97" s="6" t="s">
        <v>1038</v>
      </c>
      <c r="B97" s="6" t="s">
        <v>27</v>
      </c>
      <c r="C97" s="6" t="s">
        <v>41</v>
      </c>
      <c r="D97" s="6" t="s">
        <v>29</v>
      </c>
      <c r="E97" s="6" t="s">
        <v>1039</v>
      </c>
      <c r="F97" s="6" t="s">
        <v>56</v>
      </c>
      <c r="G97" s="6" t="s">
        <v>31</v>
      </c>
      <c r="H97" s="6" t="s">
        <v>1040</v>
      </c>
      <c r="I97" s="86">
        <v>1</v>
      </c>
      <c r="J97" s="32" t="s">
        <v>1041</v>
      </c>
      <c r="K97" s="32">
        <v>5</v>
      </c>
      <c r="L97" s="32" t="s">
        <v>1041</v>
      </c>
      <c r="M97" s="99">
        <v>5</v>
      </c>
      <c r="N97" s="30" t="s">
        <v>2189</v>
      </c>
      <c r="O97" s="32">
        <v>3</v>
      </c>
      <c r="P97" s="30" t="s">
        <v>1042</v>
      </c>
      <c r="Q97" s="32">
        <v>3</v>
      </c>
      <c r="R97" s="30" t="s">
        <v>2190</v>
      </c>
      <c r="S97" s="32">
        <v>3</v>
      </c>
      <c r="T97" s="30" t="s">
        <v>2191</v>
      </c>
      <c r="U97" s="32">
        <v>2</v>
      </c>
      <c r="V97" s="10" t="s">
        <v>1043</v>
      </c>
      <c r="W97" s="13">
        <v>5</v>
      </c>
      <c r="X97" s="20" t="s">
        <v>1044</v>
      </c>
      <c r="Y97" s="13">
        <v>5</v>
      </c>
      <c r="Z97" s="6" t="s">
        <v>1045</v>
      </c>
      <c r="AA97" s="13">
        <v>3</v>
      </c>
      <c r="AB97" s="6" t="s">
        <v>1046</v>
      </c>
      <c r="AC97" s="24">
        <v>2</v>
      </c>
      <c r="AD97" s="7">
        <f t="shared" si="6"/>
        <v>1</v>
      </c>
      <c r="AE97" s="7">
        <f t="shared" si="7"/>
        <v>2</v>
      </c>
      <c r="AF97" s="7">
        <f t="shared" si="8"/>
        <v>4</v>
      </c>
      <c r="AG97" s="7">
        <f t="shared" si="9"/>
        <v>0</v>
      </c>
      <c r="AH97" s="7">
        <f t="shared" si="10"/>
        <v>4</v>
      </c>
      <c r="AI97" s="7">
        <f t="shared" si="11"/>
        <v>11</v>
      </c>
      <c r="AJ97" s="7">
        <v>1</v>
      </c>
      <c r="AK97" s="7">
        <v>1</v>
      </c>
    </row>
    <row r="98" spans="1:37" ht="409.6" x14ac:dyDescent="0.15">
      <c r="A98" s="6" t="s">
        <v>1047</v>
      </c>
      <c r="B98" s="6" t="s">
        <v>27</v>
      </c>
      <c r="C98" s="6" t="s">
        <v>41</v>
      </c>
      <c r="D98" s="6" t="s">
        <v>29</v>
      </c>
      <c r="E98" s="6" t="s">
        <v>1048</v>
      </c>
      <c r="F98" s="6" t="s">
        <v>120</v>
      </c>
      <c r="G98" s="6" t="s">
        <v>31</v>
      </c>
      <c r="H98" s="6" t="s">
        <v>2192</v>
      </c>
      <c r="I98" s="86">
        <v>1</v>
      </c>
      <c r="J98" s="32" t="s">
        <v>1049</v>
      </c>
      <c r="K98" s="32">
        <v>3</v>
      </c>
      <c r="L98" s="32" t="s">
        <v>1050</v>
      </c>
      <c r="M98" s="99">
        <v>5</v>
      </c>
      <c r="N98" s="30" t="s">
        <v>1051</v>
      </c>
      <c r="O98" s="32">
        <v>3</v>
      </c>
      <c r="P98" s="30" t="s">
        <v>1052</v>
      </c>
      <c r="Q98" s="32">
        <v>1</v>
      </c>
      <c r="R98" s="30" t="s">
        <v>1053</v>
      </c>
      <c r="S98" s="32">
        <v>3</v>
      </c>
      <c r="T98" s="30" t="s">
        <v>1054</v>
      </c>
      <c r="U98" s="32">
        <v>5</v>
      </c>
      <c r="V98" s="6" t="s">
        <v>1055</v>
      </c>
      <c r="W98" s="13">
        <v>1</v>
      </c>
      <c r="X98" s="20" t="s">
        <v>2193</v>
      </c>
      <c r="Y98" s="13">
        <v>5</v>
      </c>
      <c r="Z98" s="6" t="s">
        <v>1056</v>
      </c>
      <c r="AA98" s="13">
        <v>2</v>
      </c>
      <c r="AB98" s="6" t="s">
        <v>1057</v>
      </c>
      <c r="AC98" s="24">
        <v>2</v>
      </c>
      <c r="AD98" s="7">
        <f t="shared" si="6"/>
        <v>3</v>
      </c>
      <c r="AE98" s="7">
        <f t="shared" si="7"/>
        <v>2</v>
      </c>
      <c r="AF98" s="7">
        <f t="shared" si="8"/>
        <v>3</v>
      </c>
      <c r="AG98" s="7">
        <f t="shared" si="9"/>
        <v>0</v>
      </c>
      <c r="AH98" s="7">
        <f t="shared" si="10"/>
        <v>3</v>
      </c>
      <c r="AI98" s="7">
        <f t="shared" si="11"/>
        <v>11</v>
      </c>
      <c r="AJ98" s="7">
        <v>1</v>
      </c>
      <c r="AK98" s="7">
        <v>1</v>
      </c>
    </row>
    <row r="99" spans="1:37" ht="409.6" x14ac:dyDescent="0.15">
      <c r="A99" s="6" t="s">
        <v>1058</v>
      </c>
      <c r="B99" s="6" t="s">
        <v>53</v>
      </c>
      <c r="C99" s="6" t="s">
        <v>41</v>
      </c>
      <c r="D99" s="6" t="s">
        <v>29</v>
      </c>
      <c r="E99" s="6" t="s">
        <v>1059</v>
      </c>
      <c r="F99" s="6" t="s">
        <v>120</v>
      </c>
      <c r="G99" s="6" t="s">
        <v>31</v>
      </c>
      <c r="H99" s="6" t="s">
        <v>1060</v>
      </c>
      <c r="I99" s="86">
        <v>2</v>
      </c>
      <c r="J99" s="32" t="s">
        <v>2194</v>
      </c>
      <c r="K99" s="32">
        <v>3</v>
      </c>
      <c r="L99" s="32" t="s">
        <v>2195</v>
      </c>
      <c r="M99" s="99">
        <v>1</v>
      </c>
      <c r="N99" s="30" t="s">
        <v>2196</v>
      </c>
      <c r="O99" s="32">
        <v>3</v>
      </c>
      <c r="P99" s="30" t="s">
        <v>2197</v>
      </c>
      <c r="Q99" s="32">
        <v>1</v>
      </c>
      <c r="R99" s="30" t="s">
        <v>1061</v>
      </c>
      <c r="S99" s="32">
        <v>3</v>
      </c>
      <c r="T99" s="30" t="s">
        <v>1062</v>
      </c>
      <c r="U99" s="32">
        <v>1</v>
      </c>
      <c r="V99" s="6" t="s">
        <v>2198</v>
      </c>
      <c r="W99" s="13">
        <v>5</v>
      </c>
      <c r="X99" s="18" t="s">
        <v>1063</v>
      </c>
      <c r="Y99" s="13">
        <v>5</v>
      </c>
      <c r="Z99" s="6" t="s">
        <v>1064</v>
      </c>
      <c r="AA99" s="13">
        <v>2</v>
      </c>
      <c r="AB99" s="6" t="s">
        <v>2199</v>
      </c>
      <c r="AC99" s="24">
        <v>2</v>
      </c>
      <c r="AD99" s="7">
        <f t="shared" si="6"/>
        <v>3</v>
      </c>
      <c r="AE99" s="7">
        <f t="shared" si="7"/>
        <v>3</v>
      </c>
      <c r="AF99" s="7">
        <f t="shared" si="8"/>
        <v>3</v>
      </c>
      <c r="AG99" s="7">
        <f t="shared" si="9"/>
        <v>0</v>
      </c>
      <c r="AH99" s="7">
        <f t="shared" si="10"/>
        <v>2</v>
      </c>
      <c r="AI99" s="7">
        <f t="shared" si="11"/>
        <v>11</v>
      </c>
      <c r="AJ99" s="7">
        <v>1</v>
      </c>
      <c r="AK99" s="7">
        <v>1</v>
      </c>
    </row>
    <row r="100" spans="1:37" ht="70" x14ac:dyDescent="0.15">
      <c r="A100" s="6" t="s">
        <v>1065</v>
      </c>
      <c r="B100" s="6" t="s">
        <v>297</v>
      </c>
      <c r="C100" s="6" t="s">
        <v>41</v>
      </c>
      <c r="D100" s="6" t="s">
        <v>54</v>
      </c>
      <c r="E100" s="6" t="s">
        <v>1066</v>
      </c>
      <c r="F100" s="6" t="s">
        <v>82</v>
      </c>
      <c r="G100" s="6" t="s">
        <v>31</v>
      </c>
      <c r="H100" s="6" t="s">
        <v>1067</v>
      </c>
      <c r="I100" s="86">
        <v>2</v>
      </c>
      <c r="J100" s="32" t="s">
        <v>1068</v>
      </c>
      <c r="K100" s="32">
        <v>1</v>
      </c>
      <c r="L100" s="32" t="s">
        <v>1069</v>
      </c>
      <c r="M100" s="99">
        <v>1</v>
      </c>
      <c r="N100" s="30" t="s">
        <v>1070</v>
      </c>
      <c r="O100" s="32">
        <v>3</v>
      </c>
      <c r="P100" s="30" t="s">
        <v>1071</v>
      </c>
      <c r="Q100" s="32">
        <v>1</v>
      </c>
      <c r="R100" s="30" t="s">
        <v>1072</v>
      </c>
      <c r="S100" s="32">
        <v>3</v>
      </c>
      <c r="T100" s="30" t="s">
        <v>1073</v>
      </c>
      <c r="U100" s="32">
        <v>1</v>
      </c>
      <c r="V100" s="10" t="s">
        <v>1074</v>
      </c>
      <c r="W100" s="13">
        <v>5</v>
      </c>
      <c r="X100" s="19" t="s">
        <v>115</v>
      </c>
      <c r="Y100" s="13">
        <v>5</v>
      </c>
      <c r="Z100" s="6" t="s">
        <v>1075</v>
      </c>
      <c r="AA100" s="13">
        <v>3</v>
      </c>
      <c r="AB100" s="6" t="s">
        <v>1076</v>
      </c>
      <c r="AC100" s="24">
        <v>1</v>
      </c>
      <c r="AD100" s="7">
        <f t="shared" si="6"/>
        <v>5</v>
      </c>
      <c r="AE100" s="7">
        <f t="shared" si="7"/>
        <v>1</v>
      </c>
      <c r="AF100" s="7">
        <f t="shared" si="8"/>
        <v>3</v>
      </c>
      <c r="AG100" s="7">
        <f t="shared" si="9"/>
        <v>0</v>
      </c>
      <c r="AH100" s="7">
        <f t="shared" si="10"/>
        <v>2</v>
      </c>
      <c r="AI100" s="7">
        <f t="shared" si="11"/>
        <v>11</v>
      </c>
      <c r="AJ100" s="7">
        <v>0</v>
      </c>
      <c r="AK100" s="7">
        <v>1</v>
      </c>
    </row>
    <row r="101" spans="1:37" ht="224" x14ac:dyDescent="0.15">
      <c r="A101" s="6" t="s">
        <v>1077</v>
      </c>
      <c r="B101" s="6" t="s">
        <v>53</v>
      </c>
      <c r="C101" s="6" t="s">
        <v>41</v>
      </c>
      <c r="D101" s="6" t="s">
        <v>54</v>
      </c>
      <c r="E101" s="6" t="s">
        <v>1078</v>
      </c>
      <c r="F101" s="6" t="s">
        <v>82</v>
      </c>
      <c r="G101" s="6" t="s">
        <v>31</v>
      </c>
      <c r="H101" s="6" t="s">
        <v>1079</v>
      </c>
      <c r="I101" s="86">
        <v>1</v>
      </c>
      <c r="J101" s="32" t="s">
        <v>1080</v>
      </c>
      <c r="K101" s="32">
        <v>3</v>
      </c>
      <c r="L101" s="32" t="s">
        <v>1081</v>
      </c>
      <c r="M101" s="99">
        <v>3</v>
      </c>
      <c r="N101" s="30" t="s">
        <v>1082</v>
      </c>
      <c r="O101" s="32">
        <v>3</v>
      </c>
      <c r="P101" s="30" t="s">
        <v>1083</v>
      </c>
      <c r="Q101" s="32">
        <v>1</v>
      </c>
      <c r="R101" s="30" t="s">
        <v>2432</v>
      </c>
      <c r="S101" s="32">
        <v>3</v>
      </c>
      <c r="T101" s="30" t="s">
        <v>1084</v>
      </c>
      <c r="U101" s="32">
        <v>1</v>
      </c>
      <c r="V101" s="10" t="s">
        <v>1085</v>
      </c>
      <c r="W101" s="13">
        <v>5</v>
      </c>
      <c r="X101" s="19" t="s">
        <v>1041</v>
      </c>
      <c r="Y101" s="13">
        <v>5</v>
      </c>
      <c r="Z101" s="10" t="s">
        <v>1086</v>
      </c>
      <c r="AA101" s="13">
        <v>5</v>
      </c>
      <c r="AB101" s="6" t="s">
        <v>1087</v>
      </c>
      <c r="AC101" s="24">
        <v>1</v>
      </c>
      <c r="AD101" s="7">
        <f t="shared" si="6"/>
        <v>4</v>
      </c>
      <c r="AE101" s="7">
        <f t="shared" si="7"/>
        <v>0</v>
      </c>
      <c r="AF101" s="7">
        <f t="shared" si="8"/>
        <v>4</v>
      </c>
      <c r="AG101" s="7">
        <f t="shared" si="9"/>
        <v>0</v>
      </c>
      <c r="AH101" s="7">
        <f t="shared" si="10"/>
        <v>3</v>
      </c>
      <c r="AI101" s="7">
        <f t="shared" si="11"/>
        <v>11</v>
      </c>
      <c r="AJ101" s="7">
        <v>0</v>
      </c>
      <c r="AK101" s="7">
        <v>1</v>
      </c>
    </row>
    <row r="102" spans="1:37" ht="409.6" x14ac:dyDescent="0.15">
      <c r="A102" s="6" t="s">
        <v>1088</v>
      </c>
      <c r="B102" s="6" t="s">
        <v>297</v>
      </c>
      <c r="C102" s="6" t="s">
        <v>41</v>
      </c>
      <c r="D102" s="6" t="s">
        <v>298</v>
      </c>
      <c r="E102" s="6" t="s">
        <v>1089</v>
      </c>
      <c r="F102" s="6" t="s">
        <v>56</v>
      </c>
      <c r="G102" s="6" t="s">
        <v>121</v>
      </c>
      <c r="H102" s="6" t="s">
        <v>1090</v>
      </c>
      <c r="I102" s="86">
        <v>2</v>
      </c>
      <c r="J102" s="32" t="s">
        <v>2200</v>
      </c>
      <c r="K102" s="32">
        <v>3</v>
      </c>
      <c r="L102" s="32" t="s">
        <v>1091</v>
      </c>
      <c r="M102" s="99">
        <v>1</v>
      </c>
      <c r="N102" s="30" t="s">
        <v>1092</v>
      </c>
      <c r="O102" s="32">
        <v>3</v>
      </c>
      <c r="P102" s="30" t="s">
        <v>1093</v>
      </c>
      <c r="Q102" s="32">
        <v>1</v>
      </c>
      <c r="R102" s="30" t="s">
        <v>1094</v>
      </c>
      <c r="S102" s="32">
        <v>5</v>
      </c>
      <c r="T102" s="30" t="s">
        <v>1095</v>
      </c>
      <c r="U102" s="32">
        <v>5</v>
      </c>
      <c r="V102" s="6" t="s">
        <v>1096</v>
      </c>
      <c r="W102" s="13">
        <v>5</v>
      </c>
      <c r="X102" s="18" t="s">
        <v>2201</v>
      </c>
      <c r="Y102" s="13">
        <v>5</v>
      </c>
      <c r="Z102" s="6" t="s">
        <v>2202</v>
      </c>
      <c r="AA102" s="13">
        <v>2</v>
      </c>
      <c r="AB102" s="6" t="s">
        <v>1097</v>
      </c>
      <c r="AC102" s="24">
        <v>2</v>
      </c>
      <c r="AD102" s="7">
        <f t="shared" si="6"/>
        <v>2</v>
      </c>
      <c r="AE102" s="7">
        <f t="shared" si="7"/>
        <v>3</v>
      </c>
      <c r="AF102" s="7">
        <f t="shared" si="8"/>
        <v>2</v>
      </c>
      <c r="AG102" s="7">
        <f t="shared" si="9"/>
        <v>0</v>
      </c>
      <c r="AH102" s="7">
        <f t="shared" si="10"/>
        <v>4</v>
      </c>
      <c r="AI102" s="7">
        <f t="shared" si="11"/>
        <v>11</v>
      </c>
      <c r="AJ102" s="7">
        <v>1</v>
      </c>
      <c r="AK102" s="7">
        <v>1</v>
      </c>
    </row>
    <row r="103" spans="1:37" ht="409.6" x14ac:dyDescent="0.15">
      <c r="A103" s="6" t="s">
        <v>1098</v>
      </c>
      <c r="B103" s="6" t="s">
        <v>80</v>
      </c>
      <c r="C103" s="6" t="s">
        <v>41</v>
      </c>
      <c r="D103" s="6" t="s">
        <v>54</v>
      </c>
      <c r="E103" s="6" t="s">
        <v>1099</v>
      </c>
      <c r="F103" s="6" t="s">
        <v>82</v>
      </c>
      <c r="G103" s="6" t="s">
        <v>363</v>
      </c>
      <c r="H103" s="6" t="s">
        <v>1100</v>
      </c>
      <c r="I103" s="86">
        <v>1</v>
      </c>
      <c r="J103" s="32" t="s">
        <v>2203</v>
      </c>
      <c r="K103" s="32">
        <v>3</v>
      </c>
      <c r="L103" s="32" t="s">
        <v>2204</v>
      </c>
      <c r="M103" s="99">
        <v>3</v>
      </c>
      <c r="N103" s="30" t="s">
        <v>1101</v>
      </c>
      <c r="O103" s="32">
        <v>3</v>
      </c>
      <c r="P103" s="30" t="s">
        <v>1102</v>
      </c>
      <c r="Q103" s="32">
        <v>3</v>
      </c>
      <c r="R103" s="30" t="s">
        <v>2205</v>
      </c>
      <c r="S103" s="32">
        <v>3</v>
      </c>
      <c r="T103" s="30" t="s">
        <v>1103</v>
      </c>
      <c r="U103" s="32">
        <v>4</v>
      </c>
      <c r="V103" s="6" t="s">
        <v>1104</v>
      </c>
      <c r="W103" s="13">
        <v>3</v>
      </c>
      <c r="X103" s="18" t="s">
        <v>1105</v>
      </c>
      <c r="Y103" s="13">
        <v>5</v>
      </c>
      <c r="Z103" s="6" t="s">
        <v>1106</v>
      </c>
      <c r="AA103" s="13">
        <v>3</v>
      </c>
      <c r="AB103" s="6" t="s">
        <v>1107</v>
      </c>
      <c r="AC103" s="24">
        <v>1</v>
      </c>
      <c r="AD103" s="7">
        <f t="shared" si="6"/>
        <v>2</v>
      </c>
      <c r="AE103" s="7">
        <f t="shared" si="7"/>
        <v>0</v>
      </c>
      <c r="AF103" s="7">
        <f t="shared" si="8"/>
        <v>7</v>
      </c>
      <c r="AG103" s="7">
        <f t="shared" si="9"/>
        <v>1</v>
      </c>
      <c r="AH103" s="7">
        <f t="shared" si="10"/>
        <v>1</v>
      </c>
      <c r="AI103" s="7">
        <f t="shared" si="11"/>
        <v>11</v>
      </c>
      <c r="AJ103" s="7">
        <v>0</v>
      </c>
      <c r="AK103" s="7">
        <v>0</v>
      </c>
    </row>
    <row r="104" spans="1:37" ht="409.6" x14ac:dyDescent="0.15">
      <c r="A104" s="6" t="s">
        <v>1108</v>
      </c>
      <c r="B104" s="6" t="s">
        <v>117</v>
      </c>
      <c r="C104" s="6" t="s">
        <v>41</v>
      </c>
      <c r="D104" s="6" t="s">
        <v>29</v>
      </c>
      <c r="E104" s="6" t="s">
        <v>1109</v>
      </c>
      <c r="F104" s="6" t="s">
        <v>56</v>
      </c>
      <c r="G104" s="6" t="s">
        <v>96</v>
      </c>
      <c r="H104" s="6" t="s">
        <v>1110</v>
      </c>
      <c r="I104" s="86">
        <v>2</v>
      </c>
      <c r="J104" s="32" t="s">
        <v>2206</v>
      </c>
      <c r="K104" s="32">
        <v>3</v>
      </c>
      <c r="L104" s="32" t="s">
        <v>2207</v>
      </c>
      <c r="M104" s="99">
        <v>1</v>
      </c>
      <c r="N104" s="30" t="s">
        <v>1111</v>
      </c>
      <c r="O104" s="32">
        <v>3</v>
      </c>
      <c r="P104" s="30" t="s">
        <v>1112</v>
      </c>
      <c r="Q104" s="32">
        <v>1</v>
      </c>
      <c r="R104" s="30" t="s">
        <v>2208</v>
      </c>
      <c r="S104" s="32">
        <v>3</v>
      </c>
      <c r="T104" s="30" t="s">
        <v>2209</v>
      </c>
      <c r="U104" s="32">
        <v>1</v>
      </c>
      <c r="V104" s="6" t="s">
        <v>1113</v>
      </c>
      <c r="W104" s="13">
        <v>5</v>
      </c>
      <c r="X104" s="18" t="s">
        <v>1114</v>
      </c>
      <c r="Y104" s="13">
        <v>5</v>
      </c>
      <c r="Z104" s="6" t="s">
        <v>1115</v>
      </c>
      <c r="AA104" s="13">
        <v>2</v>
      </c>
      <c r="AB104" s="6" t="s">
        <v>2050</v>
      </c>
      <c r="AC104" s="24">
        <v>2</v>
      </c>
      <c r="AD104" s="7">
        <f t="shared" si="6"/>
        <v>3</v>
      </c>
      <c r="AE104" s="7">
        <f t="shared" si="7"/>
        <v>3</v>
      </c>
      <c r="AF104" s="7">
        <f t="shared" si="8"/>
        <v>3</v>
      </c>
      <c r="AG104" s="7">
        <f t="shared" si="9"/>
        <v>0</v>
      </c>
      <c r="AH104" s="7">
        <f t="shared" si="10"/>
        <v>2</v>
      </c>
      <c r="AI104" s="7">
        <f t="shared" si="11"/>
        <v>11</v>
      </c>
      <c r="AJ104" s="7">
        <v>1</v>
      </c>
      <c r="AK104" s="7">
        <v>1</v>
      </c>
    </row>
    <row r="105" spans="1:37" ht="409.6" x14ac:dyDescent="0.15">
      <c r="A105" s="6" t="s">
        <v>1116</v>
      </c>
      <c r="B105" s="6" t="s">
        <v>297</v>
      </c>
      <c r="C105" s="6" t="s">
        <v>41</v>
      </c>
      <c r="D105" s="6" t="s">
        <v>118</v>
      </c>
      <c r="E105" s="6" t="s">
        <v>1117</v>
      </c>
      <c r="F105" s="6" t="s">
        <v>30</v>
      </c>
      <c r="G105" s="6" t="s">
        <v>31</v>
      </c>
      <c r="H105" s="6" t="s">
        <v>1118</v>
      </c>
      <c r="I105" s="86">
        <v>1</v>
      </c>
      <c r="J105" s="32" t="s">
        <v>1119</v>
      </c>
      <c r="K105" s="32">
        <v>3</v>
      </c>
      <c r="L105" s="32" t="s">
        <v>1120</v>
      </c>
      <c r="M105" s="99">
        <v>1</v>
      </c>
      <c r="N105" s="30" t="s">
        <v>1121</v>
      </c>
      <c r="O105" s="32">
        <v>3</v>
      </c>
      <c r="P105" s="30" t="s">
        <v>1122</v>
      </c>
      <c r="Q105" s="32">
        <v>1</v>
      </c>
      <c r="R105" s="30" t="s">
        <v>1123</v>
      </c>
      <c r="S105" s="32">
        <v>3</v>
      </c>
      <c r="T105" s="30" t="s">
        <v>1124</v>
      </c>
      <c r="U105" s="32">
        <v>1</v>
      </c>
      <c r="V105" s="6" t="s">
        <v>1125</v>
      </c>
      <c r="W105" s="13">
        <v>5</v>
      </c>
      <c r="X105" s="18" t="s">
        <v>1126</v>
      </c>
      <c r="Y105" s="13">
        <v>5</v>
      </c>
      <c r="Z105" s="6" t="s">
        <v>1127</v>
      </c>
      <c r="AA105" s="13">
        <v>3</v>
      </c>
      <c r="AB105" s="6" t="s">
        <v>1128</v>
      </c>
      <c r="AC105" s="24">
        <v>1</v>
      </c>
      <c r="AD105" s="7">
        <f t="shared" si="6"/>
        <v>5</v>
      </c>
      <c r="AE105" s="7">
        <f t="shared" si="7"/>
        <v>0</v>
      </c>
      <c r="AF105" s="7">
        <f t="shared" si="8"/>
        <v>4</v>
      </c>
      <c r="AG105" s="7">
        <f t="shared" si="9"/>
        <v>0</v>
      </c>
      <c r="AH105" s="7">
        <f t="shared" si="10"/>
        <v>2</v>
      </c>
      <c r="AI105" s="7">
        <f t="shared" si="11"/>
        <v>11</v>
      </c>
      <c r="AJ105" s="7">
        <v>0</v>
      </c>
      <c r="AK105" s="7">
        <v>1</v>
      </c>
    </row>
    <row r="106" spans="1:37" ht="409.6" x14ac:dyDescent="0.15">
      <c r="A106" s="6" t="s">
        <v>1129</v>
      </c>
      <c r="B106" s="6" t="s">
        <v>53</v>
      </c>
      <c r="C106" s="6" t="s">
        <v>41</v>
      </c>
      <c r="D106" s="6" t="s">
        <v>29</v>
      </c>
      <c r="E106" s="6" t="s">
        <v>1130</v>
      </c>
      <c r="F106" s="6" t="s">
        <v>205</v>
      </c>
      <c r="G106" s="6" t="s">
        <v>31</v>
      </c>
      <c r="H106" s="6" t="s">
        <v>1131</v>
      </c>
      <c r="I106" s="86">
        <v>1</v>
      </c>
      <c r="J106" s="32" t="s">
        <v>1132</v>
      </c>
      <c r="K106" s="32">
        <v>3</v>
      </c>
      <c r="L106" s="32" t="s">
        <v>1133</v>
      </c>
      <c r="M106" s="99">
        <v>1</v>
      </c>
      <c r="N106" s="30" t="s">
        <v>1134</v>
      </c>
      <c r="O106" s="32">
        <v>3</v>
      </c>
      <c r="P106" s="30" t="s">
        <v>1135</v>
      </c>
      <c r="Q106" s="32">
        <v>1</v>
      </c>
      <c r="R106" s="30" t="s">
        <v>1136</v>
      </c>
      <c r="S106" s="32">
        <v>3</v>
      </c>
      <c r="T106" s="30" t="s">
        <v>1137</v>
      </c>
      <c r="U106" s="32">
        <v>3</v>
      </c>
      <c r="V106" s="6" t="s">
        <v>1138</v>
      </c>
      <c r="W106" s="13">
        <v>5</v>
      </c>
      <c r="X106" s="18" t="s">
        <v>1139</v>
      </c>
      <c r="Y106" s="13">
        <v>5</v>
      </c>
      <c r="Z106" s="6" t="s">
        <v>1140</v>
      </c>
      <c r="AA106" s="13">
        <v>1</v>
      </c>
      <c r="AB106" s="6" t="s">
        <v>1141</v>
      </c>
      <c r="AC106" s="24">
        <v>1</v>
      </c>
      <c r="AD106" s="7">
        <f t="shared" si="6"/>
        <v>5</v>
      </c>
      <c r="AE106" s="7">
        <f t="shared" si="7"/>
        <v>0</v>
      </c>
      <c r="AF106" s="7">
        <f t="shared" si="8"/>
        <v>4</v>
      </c>
      <c r="AG106" s="7">
        <f t="shared" si="9"/>
        <v>0</v>
      </c>
      <c r="AH106" s="7">
        <f t="shared" si="10"/>
        <v>2</v>
      </c>
      <c r="AI106" s="7">
        <f t="shared" si="11"/>
        <v>11</v>
      </c>
      <c r="AJ106" s="7">
        <v>1</v>
      </c>
      <c r="AK106" s="7">
        <v>1</v>
      </c>
    </row>
    <row r="107" spans="1:37" ht="345" x14ac:dyDescent="0.15">
      <c r="A107" s="6" t="s">
        <v>1142</v>
      </c>
      <c r="B107" s="6" t="s">
        <v>27</v>
      </c>
      <c r="C107" s="6" t="s">
        <v>41</v>
      </c>
      <c r="D107" s="6" t="s">
        <v>29</v>
      </c>
      <c r="E107" s="6" t="s">
        <v>1143</v>
      </c>
      <c r="F107" s="6" t="s">
        <v>82</v>
      </c>
      <c r="G107" s="6" t="s">
        <v>31</v>
      </c>
      <c r="H107" s="6" t="s">
        <v>1144</v>
      </c>
      <c r="I107" s="86">
        <v>1</v>
      </c>
      <c r="J107" s="32" t="s">
        <v>1145</v>
      </c>
      <c r="K107" s="32">
        <v>3</v>
      </c>
      <c r="L107" s="32" t="s">
        <v>1146</v>
      </c>
      <c r="M107" s="99">
        <v>1</v>
      </c>
      <c r="N107" s="30" t="s">
        <v>1147</v>
      </c>
      <c r="O107" s="32">
        <v>3</v>
      </c>
      <c r="P107" s="30" t="s">
        <v>1148</v>
      </c>
      <c r="Q107" s="32">
        <v>1</v>
      </c>
      <c r="R107" s="30" t="s">
        <v>2210</v>
      </c>
      <c r="S107" s="32">
        <v>3</v>
      </c>
      <c r="T107" s="30" t="s">
        <v>1149</v>
      </c>
      <c r="U107" s="32">
        <v>1</v>
      </c>
      <c r="V107" s="6" t="s">
        <v>2211</v>
      </c>
      <c r="W107" s="13">
        <v>5</v>
      </c>
      <c r="X107" s="18" t="s">
        <v>1150</v>
      </c>
      <c r="Y107" s="13">
        <v>5</v>
      </c>
      <c r="Z107" s="6" t="s">
        <v>1151</v>
      </c>
      <c r="AA107" s="13">
        <v>2</v>
      </c>
      <c r="AB107" s="6" t="s">
        <v>1152</v>
      </c>
      <c r="AC107" s="24">
        <v>1</v>
      </c>
      <c r="AD107" s="7">
        <f t="shared" si="6"/>
        <v>5</v>
      </c>
      <c r="AE107" s="7">
        <f t="shared" si="7"/>
        <v>1</v>
      </c>
      <c r="AF107" s="7">
        <f t="shared" si="8"/>
        <v>3</v>
      </c>
      <c r="AG107" s="7">
        <f t="shared" si="9"/>
        <v>0</v>
      </c>
      <c r="AH107" s="7">
        <f t="shared" si="10"/>
        <v>2</v>
      </c>
      <c r="AI107" s="7">
        <f t="shared" si="11"/>
        <v>11</v>
      </c>
      <c r="AJ107" s="7">
        <v>0</v>
      </c>
      <c r="AK107" s="7">
        <v>1</v>
      </c>
    </row>
    <row r="108" spans="1:37" ht="409.6" x14ac:dyDescent="0.15">
      <c r="A108" s="6" t="s">
        <v>1153</v>
      </c>
      <c r="B108" s="6" t="s">
        <v>53</v>
      </c>
      <c r="C108" s="6" t="s">
        <v>41</v>
      </c>
      <c r="D108" s="6" t="s">
        <v>29</v>
      </c>
      <c r="E108" s="6" t="s">
        <v>1154</v>
      </c>
      <c r="F108" s="6" t="s">
        <v>120</v>
      </c>
      <c r="G108" s="6" t="s">
        <v>31</v>
      </c>
      <c r="H108" s="6" t="s">
        <v>1155</v>
      </c>
      <c r="I108" s="86">
        <v>2</v>
      </c>
      <c r="J108" s="32" t="s">
        <v>1156</v>
      </c>
      <c r="K108" s="32">
        <v>1</v>
      </c>
      <c r="L108" s="32" t="s">
        <v>1157</v>
      </c>
      <c r="M108" s="99">
        <v>1</v>
      </c>
      <c r="N108" s="30" t="s">
        <v>2212</v>
      </c>
      <c r="O108" s="32">
        <v>3</v>
      </c>
      <c r="P108" s="30" t="s">
        <v>1158</v>
      </c>
      <c r="Q108" s="32">
        <v>1</v>
      </c>
      <c r="R108" s="30" t="s">
        <v>1159</v>
      </c>
      <c r="S108" s="32">
        <v>3</v>
      </c>
      <c r="T108" s="30" t="s">
        <v>1160</v>
      </c>
      <c r="U108" s="32">
        <v>1</v>
      </c>
      <c r="V108" s="6" t="s">
        <v>1161</v>
      </c>
      <c r="W108" s="13">
        <v>5</v>
      </c>
      <c r="X108" s="18" t="s">
        <v>1162</v>
      </c>
      <c r="Y108" s="13">
        <v>5</v>
      </c>
      <c r="Z108" s="6" t="s">
        <v>1163</v>
      </c>
      <c r="AA108" s="13">
        <v>2</v>
      </c>
      <c r="AB108" s="6" t="s">
        <v>1164</v>
      </c>
      <c r="AC108" s="24">
        <v>2</v>
      </c>
      <c r="AD108" s="7">
        <f t="shared" si="6"/>
        <v>4</v>
      </c>
      <c r="AE108" s="7">
        <f t="shared" si="7"/>
        <v>3</v>
      </c>
      <c r="AF108" s="7">
        <f t="shared" si="8"/>
        <v>2</v>
      </c>
      <c r="AG108" s="7">
        <f t="shared" si="9"/>
        <v>0</v>
      </c>
      <c r="AH108" s="7">
        <f t="shared" si="10"/>
        <v>2</v>
      </c>
      <c r="AI108" s="7">
        <f t="shared" si="11"/>
        <v>11</v>
      </c>
      <c r="AJ108" s="7">
        <v>1</v>
      </c>
      <c r="AK108" s="7">
        <v>1</v>
      </c>
    </row>
    <row r="109" spans="1:37" ht="224" x14ac:dyDescent="0.15">
      <c r="A109" s="6" t="s">
        <v>1165</v>
      </c>
      <c r="B109" s="6" t="s">
        <v>297</v>
      </c>
      <c r="C109" s="6" t="s">
        <v>41</v>
      </c>
      <c r="D109" s="6" t="s">
        <v>54</v>
      </c>
      <c r="E109" s="6" t="s">
        <v>1166</v>
      </c>
      <c r="F109" s="6" t="s">
        <v>82</v>
      </c>
      <c r="G109" s="6" t="s">
        <v>31</v>
      </c>
      <c r="H109" s="6" t="s">
        <v>1167</v>
      </c>
      <c r="I109" s="86">
        <v>2</v>
      </c>
      <c r="J109" s="32" t="s">
        <v>1168</v>
      </c>
      <c r="K109" s="32">
        <v>3</v>
      </c>
      <c r="L109" s="32" t="s">
        <v>1169</v>
      </c>
      <c r="M109" s="99">
        <v>3</v>
      </c>
      <c r="N109" s="30" t="s">
        <v>2213</v>
      </c>
      <c r="O109" s="32">
        <v>3</v>
      </c>
      <c r="P109" s="30" t="s">
        <v>2426</v>
      </c>
      <c r="Q109" s="32">
        <v>3</v>
      </c>
      <c r="R109" s="30" t="s">
        <v>1170</v>
      </c>
      <c r="S109" s="32">
        <v>3</v>
      </c>
      <c r="T109" s="30" t="s">
        <v>2214</v>
      </c>
      <c r="U109" s="32">
        <v>3</v>
      </c>
      <c r="V109" s="6" t="s">
        <v>1171</v>
      </c>
      <c r="W109" s="13">
        <v>5</v>
      </c>
      <c r="X109" s="21" t="s">
        <v>1041</v>
      </c>
      <c r="Y109" s="13">
        <v>5</v>
      </c>
      <c r="Z109" s="6" t="s">
        <v>1172</v>
      </c>
      <c r="AA109" s="13">
        <v>3</v>
      </c>
      <c r="AB109" s="6" t="s">
        <v>1173</v>
      </c>
      <c r="AC109" s="24">
        <v>1</v>
      </c>
      <c r="AD109" s="7">
        <f t="shared" si="6"/>
        <v>1</v>
      </c>
      <c r="AE109" s="7">
        <f t="shared" si="7"/>
        <v>1</v>
      </c>
      <c r="AF109" s="7">
        <f t="shared" si="8"/>
        <v>7</v>
      </c>
      <c r="AG109" s="7">
        <f t="shared" si="9"/>
        <v>0</v>
      </c>
      <c r="AH109" s="7">
        <f t="shared" si="10"/>
        <v>2</v>
      </c>
      <c r="AI109" s="7">
        <f t="shared" si="11"/>
        <v>11</v>
      </c>
      <c r="AJ109" s="7">
        <v>0</v>
      </c>
      <c r="AK109" s="7">
        <v>1</v>
      </c>
    </row>
    <row r="110" spans="1:37" ht="409.6" x14ac:dyDescent="0.15">
      <c r="A110" s="6" t="s">
        <v>1174</v>
      </c>
      <c r="B110" s="6" t="s">
        <v>117</v>
      </c>
      <c r="C110" s="6" t="s">
        <v>41</v>
      </c>
      <c r="D110" s="6" t="s">
        <v>129</v>
      </c>
      <c r="E110" s="6" t="s">
        <v>1175</v>
      </c>
      <c r="F110" s="6" t="s">
        <v>56</v>
      </c>
      <c r="G110" s="6" t="s">
        <v>96</v>
      </c>
      <c r="H110" s="6" t="s">
        <v>2215</v>
      </c>
      <c r="I110" s="86">
        <v>2</v>
      </c>
      <c r="J110" s="32" t="s">
        <v>2216</v>
      </c>
      <c r="K110" s="32">
        <v>3</v>
      </c>
      <c r="L110" s="32" t="s">
        <v>2217</v>
      </c>
      <c r="M110" s="99">
        <v>3</v>
      </c>
      <c r="N110" s="30" t="s">
        <v>1176</v>
      </c>
      <c r="O110" s="32">
        <v>3</v>
      </c>
      <c r="P110" s="30" t="s">
        <v>2218</v>
      </c>
      <c r="Q110" s="32">
        <v>3</v>
      </c>
      <c r="R110" s="30" t="s">
        <v>1177</v>
      </c>
      <c r="S110" s="32">
        <v>3</v>
      </c>
      <c r="T110" s="30" t="s">
        <v>1178</v>
      </c>
      <c r="U110" s="32">
        <v>3</v>
      </c>
      <c r="V110" s="6" t="s">
        <v>2219</v>
      </c>
      <c r="W110" s="13">
        <v>5</v>
      </c>
      <c r="X110" s="18" t="s">
        <v>1179</v>
      </c>
      <c r="Y110" s="13">
        <v>5</v>
      </c>
      <c r="Z110" s="6" t="s">
        <v>1180</v>
      </c>
      <c r="AA110" s="13">
        <v>2</v>
      </c>
      <c r="AB110" s="6" t="s">
        <v>1181</v>
      </c>
      <c r="AC110" s="24">
        <v>2</v>
      </c>
      <c r="AD110" s="7">
        <f t="shared" si="6"/>
        <v>0</v>
      </c>
      <c r="AE110" s="7">
        <f t="shared" si="7"/>
        <v>3</v>
      </c>
      <c r="AF110" s="7">
        <f t="shared" si="8"/>
        <v>6</v>
      </c>
      <c r="AG110" s="7">
        <f t="shared" si="9"/>
        <v>0</v>
      </c>
      <c r="AH110" s="7">
        <f t="shared" si="10"/>
        <v>2</v>
      </c>
      <c r="AI110" s="7">
        <f t="shared" si="11"/>
        <v>11</v>
      </c>
      <c r="AJ110" s="7">
        <v>1</v>
      </c>
      <c r="AK110" s="7">
        <v>1</v>
      </c>
    </row>
    <row r="111" spans="1:37" ht="345" x14ac:dyDescent="0.15">
      <c r="A111" s="6" t="s">
        <v>1182</v>
      </c>
      <c r="B111" s="6" t="s">
        <v>53</v>
      </c>
      <c r="C111" s="6" t="s">
        <v>41</v>
      </c>
      <c r="D111" s="6" t="s">
        <v>54</v>
      </c>
      <c r="E111" s="6" t="s">
        <v>1183</v>
      </c>
      <c r="F111" s="6" t="s">
        <v>30</v>
      </c>
      <c r="G111" s="6" t="s">
        <v>31</v>
      </c>
      <c r="H111" s="6" t="s">
        <v>1184</v>
      </c>
      <c r="I111" s="86">
        <v>2</v>
      </c>
      <c r="J111" s="32" t="s">
        <v>1185</v>
      </c>
      <c r="K111" s="32">
        <v>3</v>
      </c>
      <c r="L111" s="32" t="s">
        <v>1186</v>
      </c>
      <c r="M111" s="99">
        <v>3</v>
      </c>
      <c r="N111" s="30" t="s">
        <v>1187</v>
      </c>
      <c r="O111" s="32">
        <v>3</v>
      </c>
      <c r="P111" s="30" t="s">
        <v>1188</v>
      </c>
      <c r="Q111" s="32">
        <v>1</v>
      </c>
      <c r="R111" s="30" t="s">
        <v>1189</v>
      </c>
      <c r="S111" s="32">
        <v>3</v>
      </c>
      <c r="T111" s="30" t="s">
        <v>1190</v>
      </c>
      <c r="U111" s="32">
        <v>1</v>
      </c>
      <c r="V111" s="6" t="s">
        <v>1191</v>
      </c>
      <c r="W111" s="13">
        <v>5</v>
      </c>
      <c r="X111" s="18" t="s">
        <v>1192</v>
      </c>
      <c r="Y111" s="13">
        <v>5</v>
      </c>
      <c r="Z111" s="6" t="s">
        <v>1193</v>
      </c>
      <c r="AA111" s="13">
        <v>3</v>
      </c>
      <c r="AB111" s="6" t="s">
        <v>1194</v>
      </c>
      <c r="AC111" s="24">
        <v>2</v>
      </c>
      <c r="AD111" s="7">
        <f t="shared" si="6"/>
        <v>2</v>
      </c>
      <c r="AE111" s="7">
        <f t="shared" si="7"/>
        <v>2</v>
      </c>
      <c r="AF111" s="7">
        <f t="shared" si="8"/>
        <v>5</v>
      </c>
      <c r="AG111" s="7">
        <f t="shared" si="9"/>
        <v>0</v>
      </c>
      <c r="AH111" s="7">
        <f t="shared" si="10"/>
        <v>2</v>
      </c>
      <c r="AI111" s="7">
        <f t="shared" si="11"/>
        <v>11</v>
      </c>
      <c r="AJ111" s="7">
        <v>1</v>
      </c>
      <c r="AK111" s="7">
        <v>1</v>
      </c>
    </row>
    <row r="112" spans="1:37" ht="224" x14ac:dyDescent="0.15">
      <c r="A112" s="6" t="s">
        <v>1195</v>
      </c>
      <c r="B112" s="6" t="s">
        <v>117</v>
      </c>
      <c r="C112" s="6" t="s">
        <v>41</v>
      </c>
      <c r="D112" s="6" t="s">
        <v>182</v>
      </c>
      <c r="E112" s="6" t="s">
        <v>1196</v>
      </c>
      <c r="F112" s="6" t="s">
        <v>30</v>
      </c>
      <c r="G112" s="6" t="s">
        <v>31</v>
      </c>
      <c r="H112" s="6" t="s">
        <v>1197</v>
      </c>
      <c r="I112" s="86">
        <v>2</v>
      </c>
      <c r="J112" s="32" t="s">
        <v>2220</v>
      </c>
      <c r="K112" s="32">
        <v>3</v>
      </c>
      <c r="L112" s="32" t="s">
        <v>1198</v>
      </c>
      <c r="M112" s="99">
        <v>1</v>
      </c>
      <c r="N112" s="30" t="s">
        <v>1199</v>
      </c>
      <c r="O112" s="32">
        <v>3</v>
      </c>
      <c r="P112" s="30" t="s">
        <v>1200</v>
      </c>
      <c r="Q112" s="32">
        <v>1</v>
      </c>
      <c r="R112" s="30" t="s">
        <v>2221</v>
      </c>
      <c r="S112" s="32">
        <v>3</v>
      </c>
      <c r="T112" s="30" t="s">
        <v>2222</v>
      </c>
      <c r="U112" s="32">
        <v>5</v>
      </c>
      <c r="V112" s="6" t="s">
        <v>2223</v>
      </c>
      <c r="W112" s="13">
        <v>5</v>
      </c>
      <c r="X112" s="21" t="s">
        <v>1041</v>
      </c>
      <c r="Y112" s="13">
        <v>5</v>
      </c>
      <c r="Z112" s="6" t="s">
        <v>1201</v>
      </c>
      <c r="AA112" s="13">
        <v>3</v>
      </c>
      <c r="AB112" s="6" t="s">
        <v>1202</v>
      </c>
      <c r="AC112" s="24">
        <v>1</v>
      </c>
      <c r="AD112" s="7">
        <f t="shared" si="6"/>
        <v>3</v>
      </c>
      <c r="AE112" s="7">
        <f t="shared" si="7"/>
        <v>1</v>
      </c>
      <c r="AF112" s="7">
        <f t="shared" si="8"/>
        <v>4</v>
      </c>
      <c r="AG112" s="7">
        <f t="shared" si="9"/>
        <v>0</v>
      </c>
      <c r="AH112" s="7">
        <f t="shared" si="10"/>
        <v>3</v>
      </c>
      <c r="AI112" s="7">
        <f t="shared" si="11"/>
        <v>11</v>
      </c>
      <c r="AJ112" s="7">
        <v>0</v>
      </c>
      <c r="AK112" s="7">
        <v>0</v>
      </c>
    </row>
    <row r="113" spans="1:37" ht="409.6" x14ac:dyDescent="0.15">
      <c r="A113" s="6" t="s">
        <v>1203</v>
      </c>
      <c r="B113" s="6" t="s">
        <v>297</v>
      </c>
      <c r="C113" s="6" t="s">
        <v>41</v>
      </c>
      <c r="D113" s="6" t="s">
        <v>118</v>
      </c>
      <c r="E113" s="6" t="s">
        <v>1204</v>
      </c>
      <c r="F113" s="6" t="s">
        <v>120</v>
      </c>
      <c r="G113" s="6" t="s">
        <v>96</v>
      </c>
      <c r="H113" s="6" t="s">
        <v>1205</v>
      </c>
      <c r="I113" s="86">
        <v>1</v>
      </c>
      <c r="J113" s="32" t="s">
        <v>2224</v>
      </c>
      <c r="K113" s="32">
        <v>3</v>
      </c>
      <c r="L113" s="32" t="s">
        <v>1206</v>
      </c>
      <c r="M113" s="99">
        <v>3</v>
      </c>
      <c r="N113" s="30" t="s">
        <v>1207</v>
      </c>
      <c r="O113" s="32">
        <v>3</v>
      </c>
      <c r="P113" s="33" t="s">
        <v>1041</v>
      </c>
      <c r="Q113" s="100">
        <v>1</v>
      </c>
      <c r="R113" s="30" t="s">
        <v>2225</v>
      </c>
      <c r="S113" s="32">
        <v>3</v>
      </c>
      <c r="T113" s="33" t="s">
        <v>1041</v>
      </c>
      <c r="U113" s="100">
        <v>4</v>
      </c>
      <c r="V113" s="6" t="s">
        <v>1208</v>
      </c>
      <c r="W113" s="13">
        <v>5</v>
      </c>
      <c r="X113" s="18" t="s">
        <v>1209</v>
      </c>
      <c r="Y113" s="13">
        <v>5</v>
      </c>
      <c r="Z113" s="6" t="s">
        <v>1210</v>
      </c>
      <c r="AA113" s="13">
        <v>5</v>
      </c>
      <c r="AB113" s="6" t="s">
        <v>1211</v>
      </c>
      <c r="AC113" s="24">
        <v>4</v>
      </c>
      <c r="AD113" s="7">
        <f t="shared" si="6"/>
        <v>2</v>
      </c>
      <c r="AE113" s="7">
        <f t="shared" si="7"/>
        <v>0</v>
      </c>
      <c r="AF113" s="7">
        <f t="shared" si="8"/>
        <v>4</v>
      </c>
      <c r="AG113" s="7">
        <f t="shared" si="9"/>
        <v>2</v>
      </c>
      <c r="AH113" s="7">
        <f t="shared" si="10"/>
        <v>3</v>
      </c>
      <c r="AI113" s="7">
        <f t="shared" si="11"/>
        <v>11</v>
      </c>
      <c r="AJ113" s="7">
        <v>1</v>
      </c>
      <c r="AK113" s="7">
        <v>1</v>
      </c>
    </row>
    <row r="114" spans="1:37" ht="409.6" x14ac:dyDescent="0.15">
      <c r="A114" s="6" t="s">
        <v>1212</v>
      </c>
      <c r="B114" s="6" t="s">
        <v>53</v>
      </c>
      <c r="C114" s="6" t="s">
        <v>41</v>
      </c>
      <c r="D114" s="6" t="s">
        <v>29</v>
      </c>
      <c r="E114" s="6" t="s">
        <v>1213</v>
      </c>
      <c r="F114" s="6" t="s">
        <v>82</v>
      </c>
      <c r="G114" s="6" t="s">
        <v>31</v>
      </c>
      <c r="H114" s="6" t="s">
        <v>1214</v>
      </c>
      <c r="I114" s="86">
        <v>1</v>
      </c>
      <c r="J114" s="32" t="s">
        <v>2226</v>
      </c>
      <c r="K114" s="32">
        <v>3</v>
      </c>
      <c r="L114" s="100" t="s">
        <v>1041</v>
      </c>
      <c r="M114" s="101">
        <v>1</v>
      </c>
      <c r="N114" s="30" t="s">
        <v>1215</v>
      </c>
      <c r="O114" s="32">
        <v>3</v>
      </c>
      <c r="P114" s="30" t="s">
        <v>1216</v>
      </c>
      <c r="Q114" s="32">
        <v>5</v>
      </c>
      <c r="R114" s="30" t="s">
        <v>2227</v>
      </c>
      <c r="S114" s="32">
        <v>3</v>
      </c>
      <c r="T114" s="30" t="s">
        <v>2228</v>
      </c>
      <c r="U114" s="32">
        <v>3</v>
      </c>
      <c r="V114" s="6" t="s">
        <v>1217</v>
      </c>
      <c r="W114" s="13">
        <v>5</v>
      </c>
      <c r="X114" s="21" t="s">
        <v>1041</v>
      </c>
      <c r="Y114" s="13">
        <v>5</v>
      </c>
      <c r="Z114" s="6" t="s">
        <v>1218</v>
      </c>
      <c r="AA114" s="13">
        <v>3</v>
      </c>
      <c r="AB114" s="6" t="s">
        <v>1219</v>
      </c>
      <c r="AC114" s="24">
        <v>1</v>
      </c>
      <c r="AD114" s="7">
        <f t="shared" si="6"/>
        <v>3</v>
      </c>
      <c r="AE114" s="7">
        <f t="shared" si="7"/>
        <v>0</v>
      </c>
      <c r="AF114" s="7">
        <f t="shared" si="8"/>
        <v>5</v>
      </c>
      <c r="AG114" s="7">
        <f t="shared" si="9"/>
        <v>0</v>
      </c>
      <c r="AH114" s="7">
        <f t="shared" si="10"/>
        <v>3</v>
      </c>
      <c r="AI114" s="7">
        <f t="shared" si="11"/>
        <v>11</v>
      </c>
      <c r="AJ114" s="7">
        <v>0</v>
      </c>
      <c r="AK114" s="7">
        <v>1</v>
      </c>
    </row>
    <row r="115" spans="1:37" ht="409.6" x14ac:dyDescent="0.15">
      <c r="A115" s="6" t="s">
        <v>1220</v>
      </c>
      <c r="B115" s="6" t="s">
        <v>117</v>
      </c>
      <c r="C115" s="6" t="s">
        <v>41</v>
      </c>
      <c r="D115" s="6" t="s">
        <v>29</v>
      </c>
      <c r="E115" s="6" t="s">
        <v>1221</v>
      </c>
      <c r="F115" s="6" t="s">
        <v>30</v>
      </c>
      <c r="G115" s="6" t="s">
        <v>363</v>
      </c>
      <c r="H115" s="6" t="s">
        <v>1222</v>
      </c>
      <c r="I115" s="86">
        <v>1</v>
      </c>
      <c r="J115" s="32" t="s">
        <v>1223</v>
      </c>
      <c r="K115" s="32">
        <v>4</v>
      </c>
      <c r="L115" s="32" t="s">
        <v>1224</v>
      </c>
      <c r="M115" s="99">
        <v>2</v>
      </c>
      <c r="N115" s="30" t="s">
        <v>2229</v>
      </c>
      <c r="O115" s="32">
        <v>3</v>
      </c>
      <c r="P115" s="30" t="s">
        <v>1225</v>
      </c>
      <c r="Q115" s="32">
        <v>1</v>
      </c>
      <c r="R115" s="30" t="s">
        <v>1226</v>
      </c>
      <c r="S115" s="32">
        <v>3</v>
      </c>
      <c r="T115" s="30" t="s">
        <v>2230</v>
      </c>
      <c r="U115" s="32">
        <v>5</v>
      </c>
      <c r="V115" s="6" t="s">
        <v>1227</v>
      </c>
      <c r="W115" s="13">
        <v>5</v>
      </c>
      <c r="X115" s="18" t="s">
        <v>1228</v>
      </c>
      <c r="Y115" s="13">
        <v>5</v>
      </c>
      <c r="Z115" s="6" t="s">
        <v>1229</v>
      </c>
      <c r="AA115" s="13">
        <v>1</v>
      </c>
      <c r="AB115" s="6" t="s">
        <v>1230</v>
      </c>
      <c r="AC115" s="24">
        <v>1</v>
      </c>
      <c r="AD115" s="7">
        <f t="shared" si="6"/>
        <v>4</v>
      </c>
      <c r="AE115" s="7">
        <f t="shared" si="7"/>
        <v>1</v>
      </c>
      <c r="AF115" s="7">
        <f t="shared" si="8"/>
        <v>2</v>
      </c>
      <c r="AG115" s="7">
        <f t="shared" si="9"/>
        <v>1</v>
      </c>
      <c r="AH115" s="7">
        <f t="shared" si="10"/>
        <v>3</v>
      </c>
      <c r="AI115" s="7">
        <f t="shared" si="11"/>
        <v>11</v>
      </c>
      <c r="AJ115" s="7">
        <v>0</v>
      </c>
      <c r="AK115" s="7">
        <v>1</v>
      </c>
    </row>
    <row r="116" spans="1:37" ht="409.6" x14ac:dyDescent="0.15">
      <c r="A116" s="6" t="s">
        <v>1231</v>
      </c>
      <c r="B116" s="6" t="s">
        <v>297</v>
      </c>
      <c r="C116" s="6" t="s">
        <v>41</v>
      </c>
      <c r="D116" s="6" t="s">
        <v>54</v>
      </c>
      <c r="E116" s="6" t="s">
        <v>1232</v>
      </c>
      <c r="F116" s="6" t="s">
        <v>30</v>
      </c>
      <c r="G116" s="6" t="s">
        <v>31</v>
      </c>
      <c r="H116" s="6" t="s">
        <v>1233</v>
      </c>
      <c r="I116" s="86">
        <v>1</v>
      </c>
      <c r="J116" s="32" t="s">
        <v>2231</v>
      </c>
      <c r="K116" s="32">
        <v>3</v>
      </c>
      <c r="L116" s="32" t="s">
        <v>1234</v>
      </c>
      <c r="M116" s="99">
        <v>1</v>
      </c>
      <c r="N116" s="30" t="s">
        <v>1235</v>
      </c>
      <c r="O116" s="32">
        <v>4</v>
      </c>
      <c r="P116" s="30" t="s">
        <v>2232</v>
      </c>
      <c r="Q116" s="32">
        <v>4</v>
      </c>
      <c r="R116" s="30" t="s">
        <v>1236</v>
      </c>
      <c r="S116" s="32">
        <v>3</v>
      </c>
      <c r="T116" s="30" t="s">
        <v>1237</v>
      </c>
      <c r="U116" s="32">
        <v>5</v>
      </c>
      <c r="V116" s="6" t="s">
        <v>1238</v>
      </c>
      <c r="W116" s="13">
        <v>5</v>
      </c>
      <c r="X116" s="18" t="s">
        <v>115</v>
      </c>
      <c r="Y116" s="13">
        <v>5</v>
      </c>
      <c r="Z116" s="6" t="s">
        <v>1239</v>
      </c>
      <c r="AA116" s="13">
        <v>3</v>
      </c>
      <c r="AB116" s="6" t="s">
        <v>1240</v>
      </c>
      <c r="AC116" s="24">
        <v>1</v>
      </c>
      <c r="AD116" s="7">
        <f t="shared" si="6"/>
        <v>3</v>
      </c>
      <c r="AE116" s="7">
        <f t="shared" si="7"/>
        <v>0</v>
      </c>
      <c r="AF116" s="7">
        <f t="shared" si="8"/>
        <v>3</v>
      </c>
      <c r="AG116" s="7">
        <f t="shared" si="9"/>
        <v>2</v>
      </c>
      <c r="AH116" s="7">
        <f t="shared" si="10"/>
        <v>3</v>
      </c>
      <c r="AI116" s="7">
        <f t="shared" si="11"/>
        <v>11</v>
      </c>
      <c r="AJ116" s="7">
        <v>0</v>
      </c>
      <c r="AK116" s="7">
        <v>0</v>
      </c>
    </row>
    <row r="117" spans="1:37" ht="70" x14ac:dyDescent="0.15">
      <c r="A117" s="6" t="s">
        <v>1241</v>
      </c>
      <c r="B117" s="6" t="s">
        <v>80</v>
      </c>
      <c r="C117" s="6" t="s">
        <v>28</v>
      </c>
      <c r="D117" s="6" t="s">
        <v>29</v>
      </c>
      <c r="E117" s="6" t="s">
        <v>1242</v>
      </c>
      <c r="F117" s="6" t="s">
        <v>56</v>
      </c>
      <c r="G117" s="6" t="s">
        <v>96</v>
      </c>
      <c r="H117" s="6" t="s">
        <v>1243</v>
      </c>
      <c r="I117" s="86">
        <v>2</v>
      </c>
      <c r="J117" s="32" t="s">
        <v>1244</v>
      </c>
      <c r="K117" s="32">
        <v>5</v>
      </c>
      <c r="L117" s="100" t="s">
        <v>1041</v>
      </c>
      <c r="M117" s="101">
        <v>5</v>
      </c>
      <c r="N117" s="30" t="s">
        <v>1245</v>
      </c>
      <c r="O117" s="32">
        <v>1</v>
      </c>
      <c r="P117" s="30" t="s">
        <v>1246</v>
      </c>
      <c r="Q117" s="32">
        <v>1</v>
      </c>
      <c r="R117" s="33" t="s">
        <v>1041</v>
      </c>
      <c r="S117" s="100">
        <v>5</v>
      </c>
      <c r="T117" s="33" t="s">
        <v>1041</v>
      </c>
      <c r="U117" s="100">
        <v>5</v>
      </c>
      <c r="V117" s="6" t="s">
        <v>1247</v>
      </c>
      <c r="W117" s="13">
        <v>5</v>
      </c>
      <c r="X117" s="18" t="s">
        <v>1248</v>
      </c>
      <c r="Y117" s="13">
        <v>5</v>
      </c>
      <c r="Z117" s="6">
        <v>123</v>
      </c>
      <c r="AA117" s="13">
        <v>5</v>
      </c>
      <c r="AB117" s="6" t="s">
        <v>1249</v>
      </c>
      <c r="AC117" s="24">
        <v>2</v>
      </c>
      <c r="AD117" s="7">
        <f t="shared" si="6"/>
        <v>2</v>
      </c>
      <c r="AE117" s="7">
        <f t="shared" si="7"/>
        <v>2</v>
      </c>
      <c r="AF117" s="7">
        <f t="shared" si="8"/>
        <v>0</v>
      </c>
      <c r="AG117" s="7">
        <f t="shared" si="9"/>
        <v>0</v>
      </c>
      <c r="AH117" s="7">
        <f t="shared" si="10"/>
        <v>7</v>
      </c>
      <c r="AI117" s="7">
        <f t="shared" si="11"/>
        <v>11</v>
      </c>
      <c r="AJ117" s="7">
        <v>1</v>
      </c>
      <c r="AK117" s="7">
        <v>1</v>
      </c>
    </row>
    <row r="118" spans="1:37" ht="182" x14ac:dyDescent="0.15">
      <c r="A118" s="6" t="s">
        <v>1250</v>
      </c>
      <c r="B118" s="6" t="s">
        <v>80</v>
      </c>
      <c r="C118" s="6" t="s">
        <v>28</v>
      </c>
      <c r="D118" s="6" t="s">
        <v>66</v>
      </c>
      <c r="E118" s="6" t="s">
        <v>1251</v>
      </c>
      <c r="F118" s="6" t="s">
        <v>120</v>
      </c>
      <c r="G118" s="6" t="s">
        <v>31</v>
      </c>
      <c r="H118" s="6" t="s">
        <v>1252</v>
      </c>
      <c r="I118" s="86">
        <v>2</v>
      </c>
      <c r="J118" s="32" t="s">
        <v>1253</v>
      </c>
      <c r="K118" s="32">
        <v>1</v>
      </c>
      <c r="L118" s="32" t="s">
        <v>1206</v>
      </c>
      <c r="M118" s="99">
        <v>1</v>
      </c>
      <c r="N118" s="30" t="s">
        <v>1254</v>
      </c>
      <c r="O118" s="32">
        <v>1</v>
      </c>
      <c r="P118" s="30" t="s">
        <v>1255</v>
      </c>
      <c r="Q118" s="32">
        <v>1</v>
      </c>
      <c r="R118" s="30" t="s">
        <v>1041</v>
      </c>
      <c r="S118" s="32">
        <v>5</v>
      </c>
      <c r="T118" s="30" t="s">
        <v>1041</v>
      </c>
      <c r="U118" s="32">
        <v>5</v>
      </c>
      <c r="V118" s="6" t="s">
        <v>1256</v>
      </c>
      <c r="W118" s="13">
        <v>5</v>
      </c>
      <c r="X118" s="18" t="s">
        <v>1257</v>
      </c>
      <c r="Y118" s="13">
        <v>5</v>
      </c>
      <c r="Z118" s="6" t="s">
        <v>1258</v>
      </c>
      <c r="AA118" s="13">
        <v>2</v>
      </c>
      <c r="AB118" s="6" t="s">
        <v>1259</v>
      </c>
      <c r="AC118" s="24">
        <v>2</v>
      </c>
      <c r="AD118" s="7">
        <f t="shared" si="6"/>
        <v>4</v>
      </c>
      <c r="AE118" s="7">
        <f t="shared" si="7"/>
        <v>3</v>
      </c>
      <c r="AF118" s="7">
        <f t="shared" si="8"/>
        <v>0</v>
      </c>
      <c r="AG118" s="7">
        <f t="shared" si="9"/>
        <v>0</v>
      </c>
      <c r="AH118" s="7">
        <f t="shared" si="10"/>
        <v>4</v>
      </c>
      <c r="AI118" s="7">
        <f t="shared" si="11"/>
        <v>11</v>
      </c>
      <c r="AJ118" s="7">
        <v>1</v>
      </c>
      <c r="AK118" s="7">
        <v>0</v>
      </c>
    </row>
    <row r="119" spans="1:37" ht="332" x14ac:dyDescent="0.15">
      <c r="A119" s="6" t="s">
        <v>1260</v>
      </c>
      <c r="B119" s="6" t="s">
        <v>80</v>
      </c>
      <c r="C119" s="6" t="s">
        <v>41</v>
      </c>
      <c r="D119" s="6" t="s">
        <v>54</v>
      </c>
      <c r="E119" s="6" t="s">
        <v>1261</v>
      </c>
      <c r="F119" s="6" t="s">
        <v>30</v>
      </c>
      <c r="G119" s="6" t="s">
        <v>31</v>
      </c>
      <c r="H119" s="6" t="s">
        <v>1262</v>
      </c>
      <c r="I119" s="86">
        <v>1</v>
      </c>
      <c r="J119" s="32" t="s">
        <v>1263</v>
      </c>
      <c r="K119" s="32">
        <v>5</v>
      </c>
      <c r="L119" s="32" t="s">
        <v>1264</v>
      </c>
      <c r="M119" s="99">
        <v>3</v>
      </c>
      <c r="N119" s="33" t="s">
        <v>1041</v>
      </c>
      <c r="O119" s="100">
        <v>5</v>
      </c>
      <c r="P119" s="33" t="s">
        <v>1041</v>
      </c>
      <c r="Q119" s="100">
        <v>5</v>
      </c>
      <c r="R119" s="30" t="s">
        <v>1265</v>
      </c>
      <c r="S119" s="32">
        <v>3</v>
      </c>
      <c r="T119" s="30" t="s">
        <v>1266</v>
      </c>
      <c r="U119" s="32">
        <v>5</v>
      </c>
      <c r="V119" s="6" t="s">
        <v>1267</v>
      </c>
      <c r="W119" s="13">
        <v>5</v>
      </c>
      <c r="X119" s="18" t="s">
        <v>2233</v>
      </c>
      <c r="Y119" s="13">
        <v>5</v>
      </c>
      <c r="Z119" s="6" t="s">
        <v>1268</v>
      </c>
      <c r="AA119" s="13">
        <v>2</v>
      </c>
      <c r="AB119" s="6" t="s">
        <v>1269</v>
      </c>
      <c r="AC119" s="24">
        <v>4</v>
      </c>
      <c r="AD119" s="7">
        <f t="shared" si="6"/>
        <v>1</v>
      </c>
      <c r="AE119" s="7">
        <f t="shared" si="7"/>
        <v>1</v>
      </c>
      <c r="AF119" s="7">
        <f t="shared" si="8"/>
        <v>2</v>
      </c>
      <c r="AG119" s="7">
        <f t="shared" si="9"/>
        <v>1</v>
      </c>
      <c r="AH119" s="7">
        <f t="shared" si="10"/>
        <v>6</v>
      </c>
      <c r="AI119" s="7">
        <f t="shared" si="11"/>
        <v>11</v>
      </c>
      <c r="AJ119" s="7">
        <v>1</v>
      </c>
      <c r="AK119" s="7">
        <v>1</v>
      </c>
    </row>
    <row r="120" spans="1:37" ht="280" x14ac:dyDescent="0.15">
      <c r="A120" s="6" t="s">
        <v>1270</v>
      </c>
      <c r="B120" s="6" t="s">
        <v>117</v>
      </c>
      <c r="C120" s="6" t="s">
        <v>41</v>
      </c>
      <c r="D120" s="6" t="s">
        <v>129</v>
      </c>
      <c r="E120" s="6" t="s">
        <v>1271</v>
      </c>
      <c r="F120" s="6" t="s">
        <v>30</v>
      </c>
      <c r="G120" s="6" t="s">
        <v>96</v>
      </c>
      <c r="H120" s="6" t="s">
        <v>1272</v>
      </c>
      <c r="I120" s="86">
        <v>2</v>
      </c>
      <c r="J120" s="32" t="s">
        <v>1273</v>
      </c>
      <c r="K120" s="32">
        <v>1</v>
      </c>
      <c r="L120" s="32" t="s">
        <v>1274</v>
      </c>
      <c r="M120" s="99">
        <v>1</v>
      </c>
      <c r="N120" s="30" t="s">
        <v>1275</v>
      </c>
      <c r="O120" s="32">
        <v>3</v>
      </c>
      <c r="P120" s="30" t="s">
        <v>1276</v>
      </c>
      <c r="Q120" s="32">
        <v>1</v>
      </c>
      <c r="R120" s="30" t="s">
        <v>1277</v>
      </c>
      <c r="S120" s="32">
        <v>5</v>
      </c>
      <c r="T120" s="30" t="s">
        <v>1278</v>
      </c>
      <c r="U120" s="32">
        <v>5</v>
      </c>
      <c r="V120" s="6" t="s">
        <v>1279</v>
      </c>
      <c r="W120" s="13">
        <v>5</v>
      </c>
      <c r="X120" s="21" t="s">
        <v>1041</v>
      </c>
      <c r="Y120" s="13">
        <v>5</v>
      </c>
      <c r="Z120" s="6" t="s">
        <v>1280</v>
      </c>
      <c r="AA120" s="13">
        <v>1</v>
      </c>
      <c r="AB120" s="6" t="s">
        <v>1281</v>
      </c>
      <c r="AC120" s="24">
        <v>2</v>
      </c>
      <c r="AD120" s="7">
        <f t="shared" si="6"/>
        <v>4</v>
      </c>
      <c r="AE120" s="7">
        <f t="shared" si="7"/>
        <v>2</v>
      </c>
      <c r="AF120" s="7">
        <f t="shared" si="8"/>
        <v>1</v>
      </c>
      <c r="AG120" s="7">
        <f t="shared" si="9"/>
        <v>0</v>
      </c>
      <c r="AH120" s="7">
        <f t="shared" si="10"/>
        <v>4</v>
      </c>
      <c r="AI120" s="7">
        <f t="shared" si="11"/>
        <v>11</v>
      </c>
      <c r="AJ120" s="7">
        <v>0</v>
      </c>
      <c r="AK120" s="7">
        <v>0</v>
      </c>
    </row>
    <row r="121" spans="1:37" ht="409.6" x14ac:dyDescent="0.15">
      <c r="A121" s="6" t="s">
        <v>1282</v>
      </c>
      <c r="B121" s="6" t="s">
        <v>53</v>
      </c>
      <c r="C121" s="6" t="s">
        <v>41</v>
      </c>
      <c r="D121" s="6" t="s">
        <v>107</v>
      </c>
      <c r="E121" s="6" t="s">
        <v>1283</v>
      </c>
      <c r="F121" s="6" t="s">
        <v>56</v>
      </c>
      <c r="G121" s="6" t="s">
        <v>96</v>
      </c>
      <c r="H121" s="6" t="s">
        <v>1284</v>
      </c>
      <c r="I121" s="86">
        <v>1</v>
      </c>
      <c r="J121" s="32" t="s">
        <v>1285</v>
      </c>
      <c r="K121" s="32">
        <v>3</v>
      </c>
      <c r="L121" s="32" t="s">
        <v>1286</v>
      </c>
      <c r="M121" s="99">
        <v>1</v>
      </c>
      <c r="N121" s="30" t="s">
        <v>1287</v>
      </c>
      <c r="O121" s="32">
        <v>3</v>
      </c>
      <c r="P121" s="30" t="s">
        <v>1288</v>
      </c>
      <c r="Q121" s="32">
        <v>3</v>
      </c>
      <c r="R121" s="30" t="s">
        <v>1289</v>
      </c>
      <c r="S121" s="32">
        <v>3</v>
      </c>
      <c r="T121" s="30" t="s">
        <v>1290</v>
      </c>
      <c r="U121" s="32">
        <v>1</v>
      </c>
      <c r="V121" s="6" t="s">
        <v>1291</v>
      </c>
      <c r="W121" s="13">
        <v>5</v>
      </c>
      <c r="X121" s="18" t="s">
        <v>1292</v>
      </c>
      <c r="Y121" s="13">
        <v>5</v>
      </c>
      <c r="Z121" s="6" t="s">
        <v>1293</v>
      </c>
      <c r="AA121" s="13">
        <v>3</v>
      </c>
      <c r="AB121" s="6" t="s">
        <v>1294</v>
      </c>
      <c r="AC121" s="24">
        <v>1</v>
      </c>
      <c r="AD121" s="7">
        <f t="shared" si="6"/>
        <v>4</v>
      </c>
      <c r="AE121" s="7">
        <f t="shared" si="7"/>
        <v>0</v>
      </c>
      <c r="AF121" s="7">
        <f t="shared" si="8"/>
        <v>5</v>
      </c>
      <c r="AG121" s="7">
        <f t="shared" si="9"/>
        <v>0</v>
      </c>
      <c r="AH121" s="7">
        <f t="shared" si="10"/>
        <v>2</v>
      </c>
      <c r="AI121" s="7">
        <f t="shared" si="11"/>
        <v>11</v>
      </c>
      <c r="AJ121" s="7">
        <v>0</v>
      </c>
      <c r="AK121" s="7">
        <v>1</v>
      </c>
    </row>
    <row r="122" spans="1:37" ht="358" x14ac:dyDescent="0.15">
      <c r="A122" s="6" t="s">
        <v>1295</v>
      </c>
      <c r="B122" s="6" t="s">
        <v>80</v>
      </c>
      <c r="C122" s="6" t="s">
        <v>28</v>
      </c>
      <c r="D122" s="6" t="s">
        <v>298</v>
      </c>
      <c r="E122" s="6" t="s">
        <v>1296</v>
      </c>
      <c r="F122" s="6" t="s">
        <v>56</v>
      </c>
      <c r="G122" s="6" t="s">
        <v>363</v>
      </c>
      <c r="H122" s="6" t="s">
        <v>1297</v>
      </c>
      <c r="I122" s="86">
        <v>1</v>
      </c>
      <c r="J122" s="32" t="s">
        <v>1298</v>
      </c>
      <c r="K122" s="32">
        <v>3</v>
      </c>
      <c r="L122" s="32" t="s">
        <v>1299</v>
      </c>
      <c r="M122" s="99">
        <v>5</v>
      </c>
      <c r="N122" s="30" t="s">
        <v>1300</v>
      </c>
      <c r="O122" s="32">
        <v>3</v>
      </c>
      <c r="P122" s="30" t="s">
        <v>1301</v>
      </c>
      <c r="Q122" s="32">
        <v>1</v>
      </c>
      <c r="R122" s="30" t="s">
        <v>1302</v>
      </c>
      <c r="S122" s="32">
        <v>3</v>
      </c>
      <c r="T122" s="30" t="s">
        <v>1303</v>
      </c>
      <c r="U122" s="32">
        <v>5</v>
      </c>
      <c r="V122" s="6" t="s">
        <v>1304</v>
      </c>
      <c r="W122" s="13">
        <v>5</v>
      </c>
      <c r="X122" s="18" t="s">
        <v>1305</v>
      </c>
      <c r="Y122" s="13">
        <v>5</v>
      </c>
      <c r="Z122" s="6" t="s">
        <v>1306</v>
      </c>
      <c r="AA122" s="13">
        <v>3</v>
      </c>
      <c r="AB122" s="6" t="s">
        <v>1307</v>
      </c>
      <c r="AC122" s="24">
        <v>1</v>
      </c>
      <c r="AD122" s="7">
        <f t="shared" si="6"/>
        <v>3</v>
      </c>
      <c r="AE122" s="7">
        <f t="shared" si="7"/>
        <v>0</v>
      </c>
      <c r="AF122" s="7">
        <f t="shared" si="8"/>
        <v>4</v>
      </c>
      <c r="AG122" s="7">
        <f t="shared" si="9"/>
        <v>0</v>
      </c>
      <c r="AH122" s="7">
        <f t="shared" si="10"/>
        <v>4</v>
      </c>
      <c r="AI122" s="7">
        <f t="shared" si="11"/>
        <v>11</v>
      </c>
      <c r="AJ122" s="7">
        <v>1</v>
      </c>
      <c r="AK122" s="7">
        <v>1</v>
      </c>
    </row>
    <row r="123" spans="1:37" ht="409.6" x14ac:dyDescent="0.15">
      <c r="A123" s="6" t="s">
        <v>1308</v>
      </c>
      <c r="B123" s="6" t="s">
        <v>53</v>
      </c>
      <c r="C123" s="6" t="s">
        <v>41</v>
      </c>
      <c r="D123" s="6" t="s">
        <v>54</v>
      </c>
      <c r="E123" s="6" t="s">
        <v>1309</v>
      </c>
      <c r="F123" s="6" t="s">
        <v>205</v>
      </c>
      <c r="G123" s="6" t="s">
        <v>96</v>
      </c>
      <c r="H123" s="6" t="s">
        <v>1310</v>
      </c>
      <c r="I123" s="86">
        <v>2</v>
      </c>
      <c r="J123" s="32" t="s">
        <v>2234</v>
      </c>
      <c r="K123" s="32">
        <v>3</v>
      </c>
      <c r="L123" s="32" t="s">
        <v>2235</v>
      </c>
      <c r="M123" s="99">
        <v>3</v>
      </c>
      <c r="N123" s="30" t="s">
        <v>2236</v>
      </c>
      <c r="O123" s="32">
        <v>3</v>
      </c>
      <c r="P123" s="30" t="s">
        <v>1311</v>
      </c>
      <c r="Q123" s="32">
        <v>1</v>
      </c>
      <c r="R123" s="30" t="s">
        <v>1312</v>
      </c>
      <c r="S123" s="32">
        <v>3</v>
      </c>
      <c r="T123" s="30" t="s">
        <v>1313</v>
      </c>
      <c r="U123" s="32">
        <v>3</v>
      </c>
      <c r="V123" s="6" t="s">
        <v>1314</v>
      </c>
      <c r="W123" s="13">
        <v>5</v>
      </c>
      <c r="X123" s="18" t="s">
        <v>2237</v>
      </c>
      <c r="Y123" s="13">
        <v>3</v>
      </c>
      <c r="Z123" s="7" t="s">
        <v>1041</v>
      </c>
      <c r="AA123" s="15">
        <v>5</v>
      </c>
      <c r="AB123" s="6" t="s">
        <v>1315</v>
      </c>
      <c r="AC123" s="24">
        <v>4</v>
      </c>
      <c r="AD123" s="7">
        <f t="shared" si="6"/>
        <v>1</v>
      </c>
      <c r="AE123" s="7">
        <f t="shared" si="7"/>
        <v>1</v>
      </c>
      <c r="AF123" s="7">
        <f t="shared" si="8"/>
        <v>6</v>
      </c>
      <c r="AG123" s="7">
        <f t="shared" si="9"/>
        <v>1</v>
      </c>
      <c r="AH123" s="7">
        <f t="shared" si="10"/>
        <v>2</v>
      </c>
      <c r="AI123" s="7">
        <f t="shared" si="11"/>
        <v>11</v>
      </c>
      <c r="AJ123" s="7">
        <v>1</v>
      </c>
      <c r="AK123" s="7">
        <v>0</v>
      </c>
    </row>
    <row r="124" spans="1:37" ht="84" x14ac:dyDescent="0.15">
      <c r="A124" s="6" t="s">
        <v>1316</v>
      </c>
      <c r="B124" s="6" t="s">
        <v>27</v>
      </c>
      <c r="C124" s="6" t="s">
        <v>28</v>
      </c>
      <c r="D124" s="6" t="s">
        <v>29</v>
      </c>
      <c r="E124" s="6" t="s">
        <v>1317</v>
      </c>
      <c r="F124" s="6" t="s">
        <v>82</v>
      </c>
      <c r="G124" s="6" t="s">
        <v>31</v>
      </c>
      <c r="H124" s="6" t="s">
        <v>1318</v>
      </c>
      <c r="I124" s="86">
        <v>1</v>
      </c>
      <c r="J124" s="100" t="s">
        <v>1041</v>
      </c>
      <c r="K124" s="100">
        <v>5</v>
      </c>
      <c r="L124" s="100" t="s">
        <v>1041</v>
      </c>
      <c r="M124" s="101">
        <v>5</v>
      </c>
      <c r="N124" s="30" t="s">
        <v>1319</v>
      </c>
      <c r="O124" s="32">
        <v>3</v>
      </c>
      <c r="P124" s="30" t="s">
        <v>1320</v>
      </c>
      <c r="Q124" s="32">
        <v>1</v>
      </c>
      <c r="R124" s="33" t="s">
        <v>1041</v>
      </c>
      <c r="S124" s="100">
        <v>5</v>
      </c>
      <c r="T124" s="33" t="s">
        <v>1041</v>
      </c>
      <c r="U124" s="100">
        <v>5</v>
      </c>
      <c r="V124" s="6" t="s">
        <v>1321</v>
      </c>
      <c r="W124" s="13">
        <v>1</v>
      </c>
      <c r="X124" s="21" t="s">
        <v>1041</v>
      </c>
      <c r="Y124" s="13">
        <v>5</v>
      </c>
      <c r="Z124" s="6" t="s">
        <v>1322</v>
      </c>
      <c r="AA124" s="13">
        <v>5</v>
      </c>
      <c r="AB124" s="6" t="s">
        <v>1323</v>
      </c>
      <c r="AC124" s="24">
        <v>1</v>
      </c>
      <c r="AD124" s="7">
        <f t="shared" si="6"/>
        <v>4</v>
      </c>
      <c r="AE124" s="7">
        <f t="shared" si="7"/>
        <v>0</v>
      </c>
      <c r="AF124" s="7">
        <f t="shared" si="8"/>
        <v>1</v>
      </c>
      <c r="AG124" s="7">
        <f t="shared" si="9"/>
        <v>0</v>
      </c>
      <c r="AH124" s="7">
        <f t="shared" si="10"/>
        <v>6</v>
      </c>
      <c r="AI124" s="7">
        <f t="shared" si="11"/>
        <v>11</v>
      </c>
      <c r="AJ124" s="7">
        <v>0</v>
      </c>
      <c r="AK124" s="7">
        <v>0</v>
      </c>
    </row>
    <row r="125" spans="1:37" ht="409.6" x14ac:dyDescent="0.15">
      <c r="A125" s="6" t="s">
        <v>1324</v>
      </c>
      <c r="B125" s="6" t="s">
        <v>53</v>
      </c>
      <c r="C125" s="6" t="s">
        <v>41</v>
      </c>
      <c r="D125" s="6" t="s">
        <v>29</v>
      </c>
      <c r="E125" s="6" t="s">
        <v>1325</v>
      </c>
      <c r="F125" s="6" t="s">
        <v>56</v>
      </c>
      <c r="G125" s="6" t="s">
        <v>31</v>
      </c>
      <c r="H125" s="6" t="s">
        <v>1326</v>
      </c>
      <c r="I125" s="86">
        <v>2</v>
      </c>
      <c r="J125" s="32" t="s">
        <v>1327</v>
      </c>
      <c r="K125" s="32">
        <v>3</v>
      </c>
      <c r="L125" s="32" t="s">
        <v>1328</v>
      </c>
      <c r="M125" s="99">
        <v>3</v>
      </c>
      <c r="N125" s="30" t="s">
        <v>1329</v>
      </c>
      <c r="O125" s="32">
        <v>1</v>
      </c>
      <c r="P125" s="30" t="s">
        <v>1330</v>
      </c>
      <c r="Q125" s="32">
        <v>1</v>
      </c>
      <c r="R125" s="30" t="s">
        <v>2238</v>
      </c>
      <c r="S125" s="32">
        <v>3</v>
      </c>
      <c r="T125" s="30" t="s">
        <v>1331</v>
      </c>
      <c r="U125" s="32">
        <v>5</v>
      </c>
      <c r="V125" s="6" t="s">
        <v>2239</v>
      </c>
      <c r="W125" s="13">
        <v>5</v>
      </c>
      <c r="X125" s="18" t="s">
        <v>115</v>
      </c>
      <c r="Y125" s="13">
        <v>5</v>
      </c>
      <c r="Z125" s="6" t="s">
        <v>1332</v>
      </c>
      <c r="AA125" s="13">
        <v>5</v>
      </c>
      <c r="AB125" s="6" t="s">
        <v>1333</v>
      </c>
      <c r="AC125" s="24">
        <v>2</v>
      </c>
      <c r="AD125" s="7">
        <f t="shared" si="6"/>
        <v>2</v>
      </c>
      <c r="AE125" s="7">
        <f t="shared" si="7"/>
        <v>2</v>
      </c>
      <c r="AF125" s="7">
        <f t="shared" si="8"/>
        <v>3</v>
      </c>
      <c r="AG125" s="7">
        <f t="shared" si="9"/>
        <v>0</v>
      </c>
      <c r="AH125" s="7">
        <f t="shared" si="10"/>
        <v>4</v>
      </c>
      <c r="AI125" s="7">
        <f t="shared" si="11"/>
        <v>11</v>
      </c>
      <c r="AJ125" s="7">
        <v>0</v>
      </c>
      <c r="AK125" s="7">
        <v>0</v>
      </c>
    </row>
    <row r="126" spans="1:37" ht="280" x14ac:dyDescent="0.15">
      <c r="A126" s="6" t="s">
        <v>1334</v>
      </c>
      <c r="B126" s="6" t="s">
        <v>297</v>
      </c>
      <c r="C126" s="6" t="s">
        <v>41</v>
      </c>
      <c r="D126" s="6" t="s">
        <v>54</v>
      </c>
      <c r="E126" s="6" t="s">
        <v>1335</v>
      </c>
      <c r="F126" s="6" t="s">
        <v>82</v>
      </c>
      <c r="G126" s="6" t="s">
        <v>31</v>
      </c>
      <c r="H126" s="6" t="s">
        <v>1336</v>
      </c>
      <c r="I126" s="86">
        <v>1</v>
      </c>
      <c r="J126" s="32" t="s">
        <v>1337</v>
      </c>
      <c r="K126" s="32">
        <v>5</v>
      </c>
      <c r="L126" s="32" t="s">
        <v>1338</v>
      </c>
      <c r="M126" s="99">
        <v>5</v>
      </c>
      <c r="N126" s="30" t="s">
        <v>1339</v>
      </c>
      <c r="O126" s="32">
        <v>3</v>
      </c>
      <c r="P126" s="30" t="s">
        <v>1340</v>
      </c>
      <c r="Q126" s="32">
        <v>1</v>
      </c>
      <c r="R126" s="33" t="s">
        <v>1041</v>
      </c>
      <c r="S126" s="100">
        <v>5</v>
      </c>
      <c r="T126" s="33" t="s">
        <v>1041</v>
      </c>
      <c r="U126" s="100">
        <v>5</v>
      </c>
      <c r="V126" s="6" t="s">
        <v>1341</v>
      </c>
      <c r="W126" s="13">
        <v>5</v>
      </c>
      <c r="X126" s="18" t="s">
        <v>1342</v>
      </c>
      <c r="Y126" s="13">
        <v>5</v>
      </c>
      <c r="Z126" s="6">
        <v>134</v>
      </c>
      <c r="AA126" s="13">
        <v>5</v>
      </c>
      <c r="AB126" s="6" t="s">
        <v>1343</v>
      </c>
      <c r="AC126" s="24">
        <v>1</v>
      </c>
      <c r="AD126" s="7">
        <f t="shared" si="6"/>
        <v>3</v>
      </c>
      <c r="AE126" s="7">
        <f t="shared" si="7"/>
        <v>0</v>
      </c>
      <c r="AF126" s="7">
        <f t="shared" si="8"/>
        <v>1</v>
      </c>
      <c r="AG126" s="7">
        <f t="shared" si="9"/>
        <v>0</v>
      </c>
      <c r="AH126" s="7">
        <f t="shared" si="10"/>
        <v>7</v>
      </c>
      <c r="AI126" s="7">
        <f t="shared" si="11"/>
        <v>11</v>
      </c>
      <c r="AJ126" s="7">
        <v>1</v>
      </c>
      <c r="AK126" s="7">
        <v>0</v>
      </c>
    </row>
    <row r="127" spans="1:37" ht="409.6" x14ac:dyDescent="0.15">
      <c r="A127" s="6" t="s">
        <v>1344</v>
      </c>
      <c r="B127" s="6" t="s">
        <v>80</v>
      </c>
      <c r="C127" s="6" t="s">
        <v>28</v>
      </c>
      <c r="D127" s="6" t="s">
        <v>129</v>
      </c>
      <c r="E127" s="6" t="s">
        <v>1345</v>
      </c>
      <c r="F127" s="6" t="s">
        <v>30</v>
      </c>
      <c r="G127" s="6" t="s">
        <v>31</v>
      </c>
      <c r="H127" s="6" t="s">
        <v>1346</v>
      </c>
      <c r="I127" s="86">
        <v>2</v>
      </c>
      <c r="J127" s="32" t="s">
        <v>1347</v>
      </c>
      <c r="K127" s="32">
        <v>3</v>
      </c>
      <c r="L127" s="100" t="s">
        <v>1041</v>
      </c>
      <c r="M127" s="101">
        <v>5</v>
      </c>
      <c r="N127" s="33" t="s">
        <v>1041</v>
      </c>
      <c r="O127" s="100">
        <v>5</v>
      </c>
      <c r="P127" s="30" t="s">
        <v>1348</v>
      </c>
      <c r="Q127" s="32">
        <v>5</v>
      </c>
      <c r="R127" s="30" t="s">
        <v>1349</v>
      </c>
      <c r="S127" s="32">
        <v>3</v>
      </c>
      <c r="T127" s="30" t="s">
        <v>1350</v>
      </c>
      <c r="U127" s="32">
        <v>1</v>
      </c>
      <c r="V127" s="6" t="s">
        <v>1351</v>
      </c>
      <c r="W127" s="13">
        <v>5</v>
      </c>
      <c r="X127" s="18" t="s">
        <v>2240</v>
      </c>
      <c r="Y127" s="13">
        <v>5</v>
      </c>
      <c r="Z127" s="6" t="s">
        <v>1352</v>
      </c>
      <c r="AA127" s="13">
        <v>5</v>
      </c>
      <c r="AB127" s="6" t="s">
        <v>1353</v>
      </c>
      <c r="AC127" s="24">
        <v>1</v>
      </c>
      <c r="AD127" s="7">
        <f t="shared" si="6"/>
        <v>2</v>
      </c>
      <c r="AE127" s="7">
        <f t="shared" si="7"/>
        <v>1</v>
      </c>
      <c r="AF127" s="7">
        <f t="shared" si="8"/>
        <v>2</v>
      </c>
      <c r="AG127" s="7">
        <f t="shared" si="9"/>
        <v>0</v>
      </c>
      <c r="AH127" s="7">
        <f t="shared" si="10"/>
        <v>6</v>
      </c>
      <c r="AI127" s="7">
        <f t="shared" si="11"/>
        <v>11</v>
      </c>
      <c r="AJ127" s="7">
        <v>1</v>
      </c>
      <c r="AK127" s="7">
        <v>1</v>
      </c>
    </row>
    <row r="128" spans="1:37" ht="371" x14ac:dyDescent="0.15">
      <c r="A128" s="6" t="s">
        <v>1354</v>
      </c>
      <c r="B128" s="6" t="s">
        <v>117</v>
      </c>
      <c r="C128" s="6" t="s">
        <v>41</v>
      </c>
      <c r="D128" s="6" t="s">
        <v>54</v>
      </c>
      <c r="E128" s="6" t="s">
        <v>1355</v>
      </c>
      <c r="F128" s="6" t="s">
        <v>30</v>
      </c>
      <c r="G128" s="6" t="s">
        <v>96</v>
      </c>
      <c r="H128" s="6" t="s">
        <v>1356</v>
      </c>
      <c r="I128" s="86">
        <v>1</v>
      </c>
      <c r="J128" s="32" t="s">
        <v>2241</v>
      </c>
      <c r="K128" s="32">
        <v>3</v>
      </c>
      <c r="L128" s="32" t="s">
        <v>1357</v>
      </c>
      <c r="M128" s="99">
        <v>2</v>
      </c>
      <c r="N128" s="30" t="s">
        <v>1358</v>
      </c>
      <c r="O128" s="32">
        <v>3</v>
      </c>
      <c r="P128" s="30" t="s">
        <v>1359</v>
      </c>
      <c r="Q128" s="32">
        <v>1</v>
      </c>
      <c r="R128" s="30" t="s">
        <v>2242</v>
      </c>
      <c r="S128" s="32">
        <v>3</v>
      </c>
      <c r="T128" s="30" t="s">
        <v>1360</v>
      </c>
      <c r="U128" s="32">
        <v>1</v>
      </c>
      <c r="V128" s="6" t="s">
        <v>1361</v>
      </c>
      <c r="W128" s="13">
        <v>5</v>
      </c>
      <c r="X128" s="18" t="s">
        <v>115</v>
      </c>
      <c r="Y128" s="13">
        <v>5</v>
      </c>
      <c r="Z128" s="7" t="s">
        <v>1041</v>
      </c>
      <c r="AA128" s="15">
        <v>5</v>
      </c>
      <c r="AB128" s="6" t="s">
        <v>1362</v>
      </c>
      <c r="AC128" s="24">
        <v>2</v>
      </c>
      <c r="AD128" s="7">
        <f t="shared" si="6"/>
        <v>3</v>
      </c>
      <c r="AE128" s="7">
        <f t="shared" si="7"/>
        <v>2</v>
      </c>
      <c r="AF128" s="7">
        <f t="shared" si="8"/>
        <v>3</v>
      </c>
      <c r="AG128" s="7">
        <f t="shared" si="9"/>
        <v>0</v>
      </c>
      <c r="AH128" s="7">
        <f t="shared" si="10"/>
        <v>3</v>
      </c>
      <c r="AI128" s="7">
        <f t="shared" si="11"/>
        <v>11</v>
      </c>
      <c r="AJ128" s="7">
        <v>0</v>
      </c>
      <c r="AK128" s="7">
        <v>1</v>
      </c>
    </row>
    <row r="129" spans="1:37" ht="409.6" x14ac:dyDescent="0.15">
      <c r="A129" s="6" t="s">
        <v>1363</v>
      </c>
      <c r="B129" s="6" t="s">
        <v>27</v>
      </c>
      <c r="C129" s="6" t="s">
        <v>41</v>
      </c>
      <c r="D129" s="6" t="s">
        <v>298</v>
      </c>
      <c r="E129" s="6" t="s">
        <v>1364</v>
      </c>
      <c r="F129" s="6" t="s">
        <v>30</v>
      </c>
      <c r="G129" s="6" t="s">
        <v>31</v>
      </c>
      <c r="H129" s="6" t="s">
        <v>1365</v>
      </c>
      <c r="I129" s="86">
        <v>2</v>
      </c>
      <c r="J129" s="32" t="s">
        <v>2243</v>
      </c>
      <c r="K129" s="32">
        <v>3</v>
      </c>
      <c r="L129" s="32" t="s">
        <v>1366</v>
      </c>
      <c r="M129" s="99">
        <v>3</v>
      </c>
      <c r="N129" s="30" t="s">
        <v>1367</v>
      </c>
      <c r="O129" s="32">
        <v>3</v>
      </c>
      <c r="P129" s="30" t="s">
        <v>2244</v>
      </c>
      <c r="Q129" s="32">
        <v>3</v>
      </c>
      <c r="R129" s="30" t="s">
        <v>1368</v>
      </c>
      <c r="S129" s="32">
        <v>3</v>
      </c>
      <c r="T129" s="30" t="s">
        <v>1369</v>
      </c>
      <c r="U129" s="32">
        <v>3</v>
      </c>
      <c r="V129" s="6" t="s">
        <v>1370</v>
      </c>
      <c r="W129" s="13">
        <v>5</v>
      </c>
      <c r="X129" s="18" t="s">
        <v>1371</v>
      </c>
      <c r="Y129" s="13">
        <v>5</v>
      </c>
      <c r="Z129" s="6" t="s">
        <v>1372</v>
      </c>
      <c r="AA129" s="13">
        <v>2</v>
      </c>
      <c r="AB129" s="6" t="s">
        <v>1373</v>
      </c>
      <c r="AC129" s="24">
        <v>1</v>
      </c>
      <c r="AD129" s="7">
        <f t="shared" si="6"/>
        <v>1</v>
      </c>
      <c r="AE129" s="7">
        <f t="shared" si="7"/>
        <v>2</v>
      </c>
      <c r="AF129" s="7">
        <f t="shared" si="8"/>
        <v>6</v>
      </c>
      <c r="AG129" s="7">
        <f t="shared" si="9"/>
        <v>0</v>
      </c>
      <c r="AH129" s="7">
        <f t="shared" si="10"/>
        <v>2</v>
      </c>
      <c r="AI129" s="7">
        <f t="shared" si="11"/>
        <v>11</v>
      </c>
      <c r="AJ129" s="7">
        <v>0</v>
      </c>
      <c r="AK129" s="7">
        <v>0</v>
      </c>
    </row>
    <row r="130" spans="1:37" ht="409.6" x14ac:dyDescent="0.15">
      <c r="A130" s="6" t="s">
        <v>1374</v>
      </c>
      <c r="B130" s="6" t="s">
        <v>27</v>
      </c>
      <c r="C130" s="6" t="s">
        <v>41</v>
      </c>
      <c r="D130" s="6" t="s">
        <v>740</v>
      </c>
      <c r="E130" s="6" t="s">
        <v>1375</v>
      </c>
      <c r="F130" s="6" t="s">
        <v>205</v>
      </c>
      <c r="G130" s="6" t="s">
        <v>31</v>
      </c>
      <c r="H130" s="6" t="s">
        <v>1376</v>
      </c>
      <c r="I130" s="86">
        <v>2</v>
      </c>
      <c r="J130" s="32" t="s">
        <v>1377</v>
      </c>
      <c r="K130" s="32">
        <v>3</v>
      </c>
      <c r="L130" s="32" t="s">
        <v>1378</v>
      </c>
      <c r="M130" s="99">
        <v>3</v>
      </c>
      <c r="N130" s="30" t="s">
        <v>1379</v>
      </c>
      <c r="O130" s="32">
        <v>3</v>
      </c>
      <c r="P130" s="33" t="s">
        <v>1041</v>
      </c>
      <c r="Q130" s="100">
        <v>5</v>
      </c>
      <c r="R130" s="30" t="s">
        <v>1380</v>
      </c>
      <c r="S130" s="32">
        <v>3</v>
      </c>
      <c r="T130" s="30" t="s">
        <v>1381</v>
      </c>
      <c r="U130" s="32">
        <v>4</v>
      </c>
      <c r="V130" s="6" t="s">
        <v>2245</v>
      </c>
      <c r="W130" s="13">
        <v>5</v>
      </c>
      <c r="X130" s="18" t="s">
        <v>1382</v>
      </c>
      <c r="Y130" s="13">
        <v>5</v>
      </c>
      <c r="Z130" s="6" t="s">
        <v>1383</v>
      </c>
      <c r="AA130" s="13">
        <v>3</v>
      </c>
      <c r="AB130" s="6" t="s">
        <v>1384</v>
      </c>
      <c r="AC130" s="24">
        <v>2</v>
      </c>
      <c r="AD130" s="7">
        <f t="shared" si="6"/>
        <v>0</v>
      </c>
      <c r="AE130" s="7">
        <f t="shared" si="7"/>
        <v>2</v>
      </c>
      <c r="AF130" s="7">
        <f t="shared" si="8"/>
        <v>5</v>
      </c>
      <c r="AG130" s="7">
        <f t="shared" si="9"/>
        <v>1</v>
      </c>
      <c r="AH130" s="7">
        <f t="shared" si="10"/>
        <v>3</v>
      </c>
      <c r="AI130" s="7">
        <f t="shared" si="11"/>
        <v>11</v>
      </c>
      <c r="AJ130" s="7">
        <v>1</v>
      </c>
      <c r="AK130" s="7">
        <v>0</v>
      </c>
    </row>
    <row r="131" spans="1:37" ht="409.6" x14ac:dyDescent="0.15">
      <c r="A131" s="6" t="s">
        <v>1385</v>
      </c>
      <c r="B131" s="6" t="s">
        <v>27</v>
      </c>
      <c r="C131" s="6" t="s">
        <v>41</v>
      </c>
      <c r="D131" s="6" t="s">
        <v>29</v>
      </c>
      <c r="E131" s="6" t="s">
        <v>1386</v>
      </c>
      <c r="F131" s="6" t="s">
        <v>56</v>
      </c>
      <c r="G131" s="6" t="s">
        <v>96</v>
      </c>
      <c r="H131" s="6" t="s">
        <v>1387</v>
      </c>
      <c r="I131" s="86">
        <v>2</v>
      </c>
      <c r="J131" s="32" t="s">
        <v>1388</v>
      </c>
      <c r="K131" s="32">
        <v>3</v>
      </c>
      <c r="L131" s="32" t="s">
        <v>1389</v>
      </c>
      <c r="M131" s="99">
        <v>3</v>
      </c>
      <c r="N131" s="30" t="s">
        <v>2246</v>
      </c>
      <c r="O131" s="32">
        <v>3</v>
      </c>
      <c r="P131" s="30" t="s">
        <v>1390</v>
      </c>
      <c r="Q131" s="32">
        <v>1</v>
      </c>
      <c r="R131" s="30" t="s">
        <v>1391</v>
      </c>
      <c r="S131" s="32">
        <v>3</v>
      </c>
      <c r="T131" s="30" t="s">
        <v>2247</v>
      </c>
      <c r="U131" s="32">
        <v>4</v>
      </c>
      <c r="V131" s="6" t="s">
        <v>2248</v>
      </c>
      <c r="W131" s="13">
        <v>5</v>
      </c>
      <c r="X131" s="18" t="s">
        <v>1392</v>
      </c>
      <c r="Y131" s="13">
        <v>5</v>
      </c>
      <c r="Z131" s="6" t="s">
        <v>1393</v>
      </c>
      <c r="AA131" s="13">
        <v>2</v>
      </c>
      <c r="AB131" s="6" t="s">
        <v>1394</v>
      </c>
      <c r="AC131" s="24">
        <v>2</v>
      </c>
      <c r="AD131" s="7">
        <f t="shared" si="6"/>
        <v>1</v>
      </c>
      <c r="AE131" s="7">
        <f t="shared" si="7"/>
        <v>3</v>
      </c>
      <c r="AF131" s="7">
        <f t="shared" si="8"/>
        <v>4</v>
      </c>
      <c r="AG131" s="7">
        <f t="shared" si="9"/>
        <v>1</v>
      </c>
      <c r="AH131" s="7">
        <f t="shared" si="10"/>
        <v>2</v>
      </c>
      <c r="AI131" s="7">
        <f t="shared" si="11"/>
        <v>11</v>
      </c>
      <c r="AJ131" s="7">
        <v>1</v>
      </c>
      <c r="AK131" s="7">
        <v>1</v>
      </c>
    </row>
    <row r="132" spans="1:37" ht="224" x14ac:dyDescent="0.15">
      <c r="A132" s="6" t="s">
        <v>1395</v>
      </c>
      <c r="B132" s="6" t="s">
        <v>27</v>
      </c>
      <c r="C132" s="6" t="s">
        <v>41</v>
      </c>
      <c r="D132" s="6" t="s">
        <v>66</v>
      </c>
      <c r="E132" s="6" t="s">
        <v>1396</v>
      </c>
      <c r="F132" s="6" t="s">
        <v>30</v>
      </c>
      <c r="G132" s="6" t="s">
        <v>31</v>
      </c>
      <c r="H132" s="6" t="s">
        <v>1397</v>
      </c>
      <c r="I132" s="86">
        <v>2</v>
      </c>
      <c r="J132" s="32" t="s">
        <v>1398</v>
      </c>
      <c r="K132" s="32">
        <v>5</v>
      </c>
      <c r="L132" s="32" t="s">
        <v>1399</v>
      </c>
      <c r="M132" s="99">
        <v>1</v>
      </c>
      <c r="N132" s="30" t="s">
        <v>1400</v>
      </c>
      <c r="O132" s="32">
        <v>3</v>
      </c>
      <c r="P132" s="30" t="s">
        <v>1401</v>
      </c>
      <c r="Q132" s="32">
        <v>1</v>
      </c>
      <c r="R132" s="33" t="s">
        <v>1041</v>
      </c>
      <c r="S132" s="100">
        <v>5</v>
      </c>
      <c r="T132" s="33" t="s">
        <v>1041</v>
      </c>
      <c r="U132" s="100">
        <v>5</v>
      </c>
      <c r="V132" s="7" t="s">
        <v>1041</v>
      </c>
      <c r="W132" s="15">
        <v>5</v>
      </c>
      <c r="X132" s="21" t="s">
        <v>1041</v>
      </c>
      <c r="Y132" s="13">
        <v>5</v>
      </c>
      <c r="Z132" s="6">
        <v>9.1</v>
      </c>
      <c r="AA132" s="13">
        <v>5</v>
      </c>
      <c r="AB132" s="7" t="s">
        <v>1041</v>
      </c>
      <c r="AC132" s="26">
        <v>5</v>
      </c>
      <c r="AD132" s="7">
        <f t="shared" si="6"/>
        <v>2</v>
      </c>
      <c r="AE132" s="7">
        <f t="shared" si="7"/>
        <v>1</v>
      </c>
      <c r="AF132" s="7">
        <f t="shared" si="8"/>
        <v>1</v>
      </c>
      <c r="AG132" s="7">
        <f t="shared" si="9"/>
        <v>0</v>
      </c>
      <c r="AH132" s="7">
        <f t="shared" si="10"/>
        <v>7</v>
      </c>
      <c r="AI132" s="7">
        <f t="shared" si="11"/>
        <v>11</v>
      </c>
      <c r="AJ132" s="7">
        <v>0</v>
      </c>
      <c r="AK132" s="7">
        <v>0</v>
      </c>
    </row>
    <row r="133" spans="1:37" ht="293" x14ac:dyDescent="0.15">
      <c r="A133" s="6" t="s">
        <v>1402</v>
      </c>
      <c r="B133" s="6" t="s">
        <v>80</v>
      </c>
      <c r="C133" s="6" t="s">
        <v>41</v>
      </c>
      <c r="D133" s="6" t="s">
        <v>118</v>
      </c>
      <c r="E133" s="6" t="s">
        <v>1403</v>
      </c>
      <c r="F133" s="6" t="s">
        <v>205</v>
      </c>
      <c r="G133" s="6" t="s">
        <v>31</v>
      </c>
      <c r="H133" s="6" t="s">
        <v>1404</v>
      </c>
      <c r="I133" s="86">
        <v>2</v>
      </c>
      <c r="J133" s="32" t="s">
        <v>1405</v>
      </c>
      <c r="K133" s="32">
        <v>3</v>
      </c>
      <c r="L133" s="32" t="s">
        <v>1406</v>
      </c>
      <c r="M133" s="99">
        <v>5</v>
      </c>
      <c r="N133" s="30" t="s">
        <v>1407</v>
      </c>
      <c r="O133" s="32">
        <v>3</v>
      </c>
      <c r="P133" s="30" t="s">
        <v>1408</v>
      </c>
      <c r="Q133" s="32">
        <v>1</v>
      </c>
      <c r="R133" s="30" t="s">
        <v>1409</v>
      </c>
      <c r="S133" s="32">
        <v>3</v>
      </c>
      <c r="T133" s="30" t="s">
        <v>1410</v>
      </c>
      <c r="U133" s="32">
        <v>3</v>
      </c>
      <c r="V133" s="6" t="s">
        <v>2249</v>
      </c>
      <c r="W133" s="13">
        <v>3</v>
      </c>
      <c r="X133" s="18" t="s">
        <v>1411</v>
      </c>
      <c r="Y133" s="13">
        <v>5</v>
      </c>
      <c r="Z133" s="6" t="s">
        <v>1412</v>
      </c>
      <c r="AA133" s="13">
        <v>1</v>
      </c>
      <c r="AB133" s="6" t="s">
        <v>1413</v>
      </c>
      <c r="AC133" s="24">
        <v>2</v>
      </c>
      <c r="AD133" s="7">
        <f t="shared" si="6"/>
        <v>2</v>
      </c>
      <c r="AE133" s="7">
        <f t="shared" si="7"/>
        <v>2</v>
      </c>
      <c r="AF133" s="7">
        <f t="shared" si="8"/>
        <v>5</v>
      </c>
      <c r="AG133" s="7">
        <f t="shared" si="9"/>
        <v>0</v>
      </c>
      <c r="AH133" s="7">
        <f t="shared" si="10"/>
        <v>2</v>
      </c>
      <c r="AI133" s="7">
        <f t="shared" si="11"/>
        <v>11</v>
      </c>
      <c r="AJ133" s="7">
        <v>1</v>
      </c>
      <c r="AK133" s="7">
        <v>1</v>
      </c>
    </row>
    <row r="134" spans="1:37" ht="409.6" x14ac:dyDescent="0.15">
      <c r="A134" s="6" t="s">
        <v>1414</v>
      </c>
      <c r="B134" s="6" t="s">
        <v>238</v>
      </c>
      <c r="C134" s="6" t="s">
        <v>41</v>
      </c>
      <c r="D134" s="6" t="s">
        <v>54</v>
      </c>
      <c r="E134" s="6" t="s">
        <v>2250</v>
      </c>
      <c r="F134" s="6" t="s">
        <v>56</v>
      </c>
      <c r="G134" s="6" t="s">
        <v>121</v>
      </c>
      <c r="H134" s="6" t="s">
        <v>1415</v>
      </c>
      <c r="I134" s="86">
        <v>2</v>
      </c>
      <c r="J134" s="32" t="s">
        <v>1416</v>
      </c>
      <c r="K134" s="32">
        <v>3</v>
      </c>
      <c r="L134" s="32" t="s">
        <v>1417</v>
      </c>
      <c r="M134" s="99">
        <v>1</v>
      </c>
      <c r="N134" s="30" t="s">
        <v>2251</v>
      </c>
      <c r="O134" s="32">
        <v>1</v>
      </c>
      <c r="P134" s="30" t="s">
        <v>1418</v>
      </c>
      <c r="Q134" s="32">
        <v>1</v>
      </c>
      <c r="R134" s="30" t="s">
        <v>2252</v>
      </c>
      <c r="S134" s="32">
        <v>3</v>
      </c>
      <c r="T134" s="30" t="s">
        <v>2253</v>
      </c>
      <c r="U134" s="32">
        <v>1</v>
      </c>
      <c r="V134" s="6" t="s">
        <v>2254</v>
      </c>
      <c r="W134" s="13">
        <v>5</v>
      </c>
      <c r="X134" s="18" t="s">
        <v>1419</v>
      </c>
      <c r="Y134" s="13">
        <v>1</v>
      </c>
      <c r="Z134" s="6" t="s">
        <v>1420</v>
      </c>
      <c r="AA134" s="13">
        <v>3</v>
      </c>
      <c r="AB134" s="6" t="s">
        <v>1421</v>
      </c>
      <c r="AC134" s="24">
        <v>1</v>
      </c>
      <c r="AD134" s="7">
        <f t="shared" si="6"/>
        <v>6</v>
      </c>
      <c r="AE134" s="7">
        <f t="shared" si="7"/>
        <v>1</v>
      </c>
      <c r="AF134" s="7">
        <f t="shared" si="8"/>
        <v>3</v>
      </c>
      <c r="AG134" s="7">
        <f t="shared" si="9"/>
        <v>0</v>
      </c>
      <c r="AH134" s="7">
        <f t="shared" si="10"/>
        <v>1</v>
      </c>
      <c r="AI134" s="7">
        <f t="shared" si="11"/>
        <v>11</v>
      </c>
      <c r="AJ134" s="7">
        <v>1</v>
      </c>
      <c r="AK134" s="7">
        <v>0</v>
      </c>
    </row>
    <row r="135" spans="1:37" ht="409.6" x14ac:dyDescent="0.15">
      <c r="A135" s="6" t="s">
        <v>1422</v>
      </c>
      <c r="B135" s="6" t="s">
        <v>27</v>
      </c>
      <c r="C135" s="6" t="s">
        <v>41</v>
      </c>
      <c r="D135" s="6" t="s">
        <v>29</v>
      </c>
      <c r="E135" s="6" t="s">
        <v>1423</v>
      </c>
      <c r="F135" s="6" t="s">
        <v>30</v>
      </c>
      <c r="G135" s="6" t="s">
        <v>31</v>
      </c>
      <c r="H135" s="6" t="s">
        <v>1424</v>
      </c>
      <c r="I135" s="86">
        <v>2</v>
      </c>
      <c r="J135" s="32" t="s">
        <v>1425</v>
      </c>
      <c r="K135" s="32">
        <v>3</v>
      </c>
      <c r="L135" s="32" t="s">
        <v>1426</v>
      </c>
      <c r="M135" s="99">
        <v>1</v>
      </c>
      <c r="N135" s="30" t="s">
        <v>1427</v>
      </c>
      <c r="O135" s="32">
        <v>3</v>
      </c>
      <c r="P135" s="30" t="s">
        <v>1428</v>
      </c>
      <c r="Q135" s="32">
        <v>1</v>
      </c>
      <c r="R135" s="30" t="s">
        <v>1429</v>
      </c>
      <c r="S135" s="32">
        <v>3</v>
      </c>
      <c r="T135" s="30" t="s">
        <v>2255</v>
      </c>
      <c r="U135" s="32">
        <v>1</v>
      </c>
      <c r="V135" s="6" t="s">
        <v>2256</v>
      </c>
      <c r="W135" s="13">
        <v>1</v>
      </c>
      <c r="X135" s="21" t="s">
        <v>1041</v>
      </c>
      <c r="Y135" s="13">
        <v>5</v>
      </c>
      <c r="Z135" s="6" t="s">
        <v>1430</v>
      </c>
      <c r="AA135" s="13">
        <v>3</v>
      </c>
      <c r="AB135" s="7" t="s">
        <v>1041</v>
      </c>
      <c r="AC135" s="26">
        <v>5</v>
      </c>
      <c r="AD135" s="7">
        <f t="shared" si="6"/>
        <v>4</v>
      </c>
      <c r="AE135" s="7">
        <f t="shared" si="7"/>
        <v>1</v>
      </c>
      <c r="AF135" s="7">
        <f t="shared" si="8"/>
        <v>4</v>
      </c>
      <c r="AG135" s="7">
        <f t="shared" si="9"/>
        <v>0</v>
      </c>
      <c r="AH135" s="7">
        <f t="shared" si="10"/>
        <v>2</v>
      </c>
      <c r="AI135" s="7">
        <f t="shared" si="11"/>
        <v>11</v>
      </c>
      <c r="AJ135" s="7">
        <v>0</v>
      </c>
      <c r="AK135" s="7">
        <v>0</v>
      </c>
    </row>
    <row r="136" spans="1:37" ht="409.6" x14ac:dyDescent="0.15">
      <c r="A136" s="6" t="s">
        <v>1431</v>
      </c>
      <c r="B136" s="6" t="s">
        <v>53</v>
      </c>
      <c r="C136" s="6" t="s">
        <v>41</v>
      </c>
      <c r="D136" s="6" t="s">
        <v>107</v>
      </c>
      <c r="E136" s="6" t="s">
        <v>1432</v>
      </c>
      <c r="F136" s="6" t="s">
        <v>30</v>
      </c>
      <c r="G136" s="6" t="s">
        <v>363</v>
      </c>
      <c r="H136" s="6" t="s">
        <v>1433</v>
      </c>
      <c r="I136" s="86">
        <v>2</v>
      </c>
      <c r="J136" s="32" t="s">
        <v>1434</v>
      </c>
      <c r="K136" s="32">
        <v>3</v>
      </c>
      <c r="L136" s="32" t="s">
        <v>1435</v>
      </c>
      <c r="M136" s="99">
        <v>1</v>
      </c>
      <c r="N136" s="30" t="s">
        <v>1436</v>
      </c>
      <c r="O136" s="32">
        <v>3</v>
      </c>
      <c r="P136" s="30" t="s">
        <v>1437</v>
      </c>
      <c r="Q136" s="32">
        <v>1</v>
      </c>
      <c r="R136" s="30" t="s">
        <v>1438</v>
      </c>
      <c r="S136" s="32">
        <v>5</v>
      </c>
      <c r="T136" s="30" t="s">
        <v>334</v>
      </c>
      <c r="U136" s="32">
        <v>5</v>
      </c>
      <c r="V136" s="6" t="s">
        <v>1439</v>
      </c>
      <c r="W136" s="13">
        <v>5</v>
      </c>
      <c r="X136" s="21" t="s">
        <v>1041</v>
      </c>
      <c r="Y136" s="13">
        <v>5</v>
      </c>
      <c r="Z136" s="6" t="s">
        <v>1440</v>
      </c>
      <c r="AA136" s="13">
        <v>1</v>
      </c>
      <c r="AB136" s="6" t="s">
        <v>1441</v>
      </c>
      <c r="AC136" s="24">
        <v>1</v>
      </c>
      <c r="AD136" s="7">
        <f t="shared" ref="AD136:AD194" si="12">COUNTIF(I136:AC136, 1)</f>
        <v>4</v>
      </c>
      <c r="AE136" s="7">
        <f t="shared" ref="AE136:AE194" si="13">COUNTIF(I136:AC136, 2)</f>
        <v>1</v>
      </c>
      <c r="AF136" s="7">
        <f t="shared" ref="AF136:AF194" si="14">COUNTIF(I136:AC136, 3)</f>
        <v>2</v>
      </c>
      <c r="AG136" s="7">
        <f t="shared" ref="AG136:AG194" si="15">COUNTIF(I136:AC136, 4)</f>
        <v>0</v>
      </c>
      <c r="AH136" s="7">
        <f t="shared" ref="AH136:AH194" si="16">COUNTIF(I136:AC136, 5)</f>
        <v>4</v>
      </c>
      <c r="AI136" s="7">
        <f t="shared" ref="AI136:AI194" si="17">SUM(AD136:AH136)</f>
        <v>11</v>
      </c>
      <c r="AJ136" s="7">
        <v>0</v>
      </c>
      <c r="AK136" s="7">
        <v>0</v>
      </c>
    </row>
    <row r="137" spans="1:37" ht="409.6" x14ac:dyDescent="0.15">
      <c r="A137" s="6" t="s">
        <v>1442</v>
      </c>
      <c r="B137" s="6" t="s">
        <v>53</v>
      </c>
      <c r="C137" s="6" t="s">
        <v>41</v>
      </c>
      <c r="D137" s="6" t="s">
        <v>54</v>
      </c>
      <c r="E137" s="6" t="s">
        <v>1443</v>
      </c>
      <c r="F137" s="6" t="s">
        <v>56</v>
      </c>
      <c r="G137" s="6" t="s">
        <v>31</v>
      </c>
      <c r="H137" s="6" t="s">
        <v>1444</v>
      </c>
      <c r="I137" s="86">
        <v>2</v>
      </c>
      <c r="J137" s="32" t="s">
        <v>1445</v>
      </c>
      <c r="K137" s="32">
        <v>3</v>
      </c>
      <c r="L137" s="32" t="s">
        <v>1446</v>
      </c>
      <c r="M137" s="99">
        <v>1</v>
      </c>
      <c r="N137" s="30" t="s">
        <v>1447</v>
      </c>
      <c r="O137" s="32">
        <v>3</v>
      </c>
      <c r="P137" s="30" t="s">
        <v>1448</v>
      </c>
      <c r="Q137" s="32">
        <v>1</v>
      </c>
      <c r="R137" s="30" t="s">
        <v>1449</v>
      </c>
      <c r="S137" s="32">
        <v>3</v>
      </c>
      <c r="T137" s="30" t="s">
        <v>1450</v>
      </c>
      <c r="U137" s="32">
        <v>1</v>
      </c>
      <c r="V137" s="6" t="s">
        <v>2257</v>
      </c>
      <c r="W137" s="13">
        <v>5</v>
      </c>
      <c r="X137" s="18" t="s">
        <v>1451</v>
      </c>
      <c r="Y137" s="13">
        <v>5</v>
      </c>
      <c r="Z137" s="6" t="s">
        <v>1452</v>
      </c>
      <c r="AA137" s="13">
        <v>3</v>
      </c>
      <c r="AB137" s="6" t="s">
        <v>1453</v>
      </c>
      <c r="AC137" s="24">
        <v>2</v>
      </c>
      <c r="AD137" s="7">
        <f t="shared" si="12"/>
        <v>3</v>
      </c>
      <c r="AE137" s="7">
        <f t="shared" si="13"/>
        <v>2</v>
      </c>
      <c r="AF137" s="7">
        <f t="shared" si="14"/>
        <v>4</v>
      </c>
      <c r="AG137" s="7">
        <f t="shared" si="15"/>
        <v>0</v>
      </c>
      <c r="AH137" s="7">
        <f t="shared" si="16"/>
        <v>2</v>
      </c>
      <c r="AI137" s="7">
        <f t="shared" si="17"/>
        <v>11</v>
      </c>
      <c r="AJ137" s="7">
        <v>1</v>
      </c>
      <c r="AK137" s="7">
        <v>0</v>
      </c>
    </row>
    <row r="138" spans="1:37" ht="409.6" x14ac:dyDescent="0.15">
      <c r="A138" s="6" t="s">
        <v>1454</v>
      </c>
      <c r="B138" s="6" t="s">
        <v>53</v>
      </c>
      <c r="C138" s="6" t="s">
        <v>28</v>
      </c>
      <c r="D138" s="6" t="s">
        <v>29</v>
      </c>
      <c r="E138" s="6" t="s">
        <v>1455</v>
      </c>
      <c r="F138" s="6" t="s">
        <v>30</v>
      </c>
      <c r="G138" s="6" t="s">
        <v>96</v>
      </c>
      <c r="H138" s="6" t="s">
        <v>1456</v>
      </c>
      <c r="I138" s="86">
        <v>2</v>
      </c>
      <c r="J138" s="32" t="s">
        <v>1457</v>
      </c>
      <c r="K138" s="32">
        <v>3</v>
      </c>
      <c r="L138" s="32" t="s">
        <v>1458</v>
      </c>
      <c r="M138" s="99">
        <v>1</v>
      </c>
      <c r="N138" s="30" t="s">
        <v>1459</v>
      </c>
      <c r="O138" s="32">
        <v>3</v>
      </c>
      <c r="P138" s="30" t="s">
        <v>1460</v>
      </c>
      <c r="Q138" s="32">
        <v>1</v>
      </c>
      <c r="R138" s="30" t="s">
        <v>1461</v>
      </c>
      <c r="S138" s="32">
        <v>3</v>
      </c>
      <c r="T138" s="30" t="s">
        <v>1462</v>
      </c>
      <c r="U138" s="32">
        <v>5</v>
      </c>
      <c r="V138" s="6" t="s">
        <v>1463</v>
      </c>
      <c r="W138" s="13">
        <v>5</v>
      </c>
      <c r="X138" s="18" t="s">
        <v>1464</v>
      </c>
      <c r="Y138" s="13">
        <v>2</v>
      </c>
      <c r="Z138" s="6" t="s">
        <v>1465</v>
      </c>
      <c r="AA138" s="13">
        <v>2</v>
      </c>
      <c r="AB138" s="6" t="s">
        <v>1466</v>
      </c>
      <c r="AC138" s="24">
        <v>2</v>
      </c>
      <c r="AD138" s="7">
        <f t="shared" si="12"/>
        <v>2</v>
      </c>
      <c r="AE138" s="7">
        <f t="shared" si="13"/>
        <v>4</v>
      </c>
      <c r="AF138" s="7">
        <f t="shared" si="14"/>
        <v>3</v>
      </c>
      <c r="AG138" s="7">
        <f t="shared" si="15"/>
        <v>0</v>
      </c>
      <c r="AH138" s="7">
        <f t="shared" si="16"/>
        <v>2</v>
      </c>
      <c r="AI138" s="7">
        <f t="shared" si="17"/>
        <v>11</v>
      </c>
      <c r="AJ138" s="7">
        <v>1</v>
      </c>
      <c r="AK138" s="7">
        <v>0</v>
      </c>
    </row>
    <row r="139" spans="1:37" ht="409.6" x14ac:dyDescent="0.15">
      <c r="A139" s="6" t="s">
        <v>1467</v>
      </c>
      <c r="B139" s="6" t="s">
        <v>53</v>
      </c>
      <c r="C139" s="6" t="s">
        <v>41</v>
      </c>
      <c r="D139" s="6" t="s">
        <v>66</v>
      </c>
      <c r="E139" s="6" t="s">
        <v>1468</v>
      </c>
      <c r="F139" s="6" t="s">
        <v>30</v>
      </c>
      <c r="G139" s="6" t="s">
        <v>31</v>
      </c>
      <c r="H139" s="6" t="s">
        <v>1469</v>
      </c>
      <c r="I139" s="86">
        <v>2</v>
      </c>
      <c r="J139" s="32" t="s">
        <v>1470</v>
      </c>
      <c r="K139" s="32">
        <v>3</v>
      </c>
      <c r="L139" s="32" t="s">
        <v>2258</v>
      </c>
      <c r="M139" s="99">
        <v>2</v>
      </c>
      <c r="N139" s="30" t="s">
        <v>1471</v>
      </c>
      <c r="O139" s="32">
        <v>3</v>
      </c>
      <c r="P139" s="30" t="s">
        <v>1472</v>
      </c>
      <c r="Q139" s="32">
        <v>1</v>
      </c>
      <c r="R139" s="30" t="s">
        <v>2259</v>
      </c>
      <c r="S139" s="32">
        <v>3</v>
      </c>
      <c r="T139" s="30" t="s">
        <v>1473</v>
      </c>
      <c r="U139" s="32">
        <v>2</v>
      </c>
      <c r="V139" s="6" t="s">
        <v>1474</v>
      </c>
      <c r="W139" s="13">
        <v>5</v>
      </c>
      <c r="X139" s="18" t="s">
        <v>1475</v>
      </c>
      <c r="Y139" s="13">
        <v>5</v>
      </c>
      <c r="Z139" s="6" t="s">
        <v>1476</v>
      </c>
      <c r="AA139" s="13">
        <v>3</v>
      </c>
      <c r="AB139" s="6" t="s">
        <v>2260</v>
      </c>
      <c r="AC139" s="24">
        <v>2</v>
      </c>
      <c r="AD139" s="7">
        <f t="shared" si="12"/>
        <v>1</v>
      </c>
      <c r="AE139" s="7">
        <f t="shared" si="13"/>
        <v>4</v>
      </c>
      <c r="AF139" s="7">
        <f t="shared" si="14"/>
        <v>4</v>
      </c>
      <c r="AG139" s="7">
        <f t="shared" si="15"/>
        <v>0</v>
      </c>
      <c r="AH139" s="7">
        <f t="shared" si="16"/>
        <v>2</v>
      </c>
      <c r="AI139" s="7">
        <f t="shared" si="17"/>
        <v>11</v>
      </c>
      <c r="AJ139" s="7">
        <v>1</v>
      </c>
      <c r="AK139" s="7">
        <v>0</v>
      </c>
    </row>
    <row r="140" spans="1:37" ht="409.6" x14ac:dyDescent="0.15">
      <c r="A140" s="6" t="s">
        <v>1477</v>
      </c>
      <c r="B140" s="6" t="s">
        <v>53</v>
      </c>
      <c r="C140" s="6" t="s">
        <v>41</v>
      </c>
      <c r="D140" s="6" t="s">
        <v>29</v>
      </c>
      <c r="E140" s="6" t="s">
        <v>1478</v>
      </c>
      <c r="F140" s="6" t="s">
        <v>56</v>
      </c>
      <c r="G140" s="6" t="s">
        <v>31</v>
      </c>
      <c r="H140" s="6" t="s">
        <v>1479</v>
      </c>
      <c r="I140" s="86">
        <v>2</v>
      </c>
      <c r="J140" s="32" t="s">
        <v>1480</v>
      </c>
      <c r="K140" s="32">
        <v>3</v>
      </c>
      <c r="L140" s="32" t="s">
        <v>1481</v>
      </c>
      <c r="M140" s="99">
        <v>2</v>
      </c>
      <c r="N140" s="30" t="s">
        <v>1482</v>
      </c>
      <c r="O140" s="32">
        <v>3</v>
      </c>
      <c r="P140" s="30" t="s">
        <v>1483</v>
      </c>
      <c r="Q140" s="32">
        <v>1</v>
      </c>
      <c r="R140" s="30" t="s">
        <v>1484</v>
      </c>
      <c r="S140" s="32">
        <v>3</v>
      </c>
      <c r="T140" s="30" t="s">
        <v>1485</v>
      </c>
      <c r="U140" s="32">
        <v>3</v>
      </c>
      <c r="V140" s="6" t="s">
        <v>1486</v>
      </c>
      <c r="W140" s="13">
        <v>3</v>
      </c>
      <c r="X140" s="18" t="s">
        <v>1487</v>
      </c>
      <c r="Y140" s="13">
        <v>2</v>
      </c>
      <c r="Z140" s="6" t="s">
        <v>1488</v>
      </c>
      <c r="AA140" s="13">
        <v>3</v>
      </c>
      <c r="AB140" s="6" t="s">
        <v>2261</v>
      </c>
      <c r="AC140" s="24">
        <v>2</v>
      </c>
      <c r="AD140" s="7">
        <f t="shared" si="12"/>
        <v>1</v>
      </c>
      <c r="AE140" s="7">
        <f t="shared" si="13"/>
        <v>4</v>
      </c>
      <c r="AF140" s="7">
        <f t="shared" si="14"/>
        <v>6</v>
      </c>
      <c r="AG140" s="7">
        <f t="shared" si="15"/>
        <v>0</v>
      </c>
      <c r="AH140" s="7">
        <f t="shared" si="16"/>
        <v>0</v>
      </c>
      <c r="AI140" s="7">
        <f t="shared" si="17"/>
        <v>11</v>
      </c>
      <c r="AJ140" s="7">
        <v>1</v>
      </c>
      <c r="AK140" s="7">
        <v>1</v>
      </c>
    </row>
    <row r="141" spans="1:37" ht="252" x14ac:dyDescent="0.15">
      <c r="A141" s="6" t="s">
        <v>1489</v>
      </c>
      <c r="B141" s="6" t="s">
        <v>297</v>
      </c>
      <c r="C141" s="6" t="s">
        <v>41</v>
      </c>
      <c r="D141" s="6" t="s">
        <v>54</v>
      </c>
      <c r="E141" s="6" t="s">
        <v>1490</v>
      </c>
      <c r="F141" s="6" t="s">
        <v>30</v>
      </c>
      <c r="G141" s="6" t="s">
        <v>31</v>
      </c>
      <c r="H141" s="6" t="s">
        <v>1491</v>
      </c>
      <c r="I141" s="86">
        <v>2</v>
      </c>
      <c r="J141" s="32" t="s">
        <v>1492</v>
      </c>
      <c r="K141" s="32">
        <v>3</v>
      </c>
      <c r="L141" s="32" t="s">
        <v>1493</v>
      </c>
      <c r="M141" s="99">
        <v>1</v>
      </c>
      <c r="N141" s="30" t="s">
        <v>2262</v>
      </c>
      <c r="O141" s="32">
        <v>3</v>
      </c>
      <c r="P141" s="30" t="s">
        <v>1494</v>
      </c>
      <c r="Q141" s="32">
        <v>1</v>
      </c>
      <c r="R141" s="30" t="s">
        <v>1495</v>
      </c>
      <c r="S141" s="32">
        <v>3</v>
      </c>
      <c r="T141" s="30" t="s">
        <v>1496</v>
      </c>
      <c r="U141" s="32">
        <v>1</v>
      </c>
      <c r="V141" s="6" t="s">
        <v>2263</v>
      </c>
      <c r="W141" s="13">
        <v>3</v>
      </c>
      <c r="X141" s="18" t="s">
        <v>2264</v>
      </c>
      <c r="Y141" s="13">
        <v>5</v>
      </c>
      <c r="Z141" s="6" t="s">
        <v>1497</v>
      </c>
      <c r="AA141" s="13">
        <v>2</v>
      </c>
      <c r="AB141" s="6" t="s">
        <v>1491</v>
      </c>
      <c r="AC141" s="24">
        <v>2</v>
      </c>
      <c r="AD141" s="7">
        <f t="shared" si="12"/>
        <v>3</v>
      </c>
      <c r="AE141" s="7">
        <f t="shared" si="13"/>
        <v>3</v>
      </c>
      <c r="AF141" s="7">
        <f t="shared" si="14"/>
        <v>4</v>
      </c>
      <c r="AG141" s="7">
        <f t="shared" si="15"/>
        <v>0</v>
      </c>
      <c r="AH141" s="7">
        <f t="shared" si="16"/>
        <v>1</v>
      </c>
      <c r="AI141" s="7">
        <f t="shared" si="17"/>
        <v>11</v>
      </c>
      <c r="AJ141" s="7">
        <v>0</v>
      </c>
      <c r="AK141" s="7">
        <v>0</v>
      </c>
    </row>
    <row r="142" spans="1:37" ht="182" x14ac:dyDescent="0.15">
      <c r="A142" s="6" t="s">
        <v>1498</v>
      </c>
      <c r="B142" s="6" t="s">
        <v>53</v>
      </c>
      <c r="C142" s="6" t="s">
        <v>28</v>
      </c>
      <c r="D142" s="6" t="s">
        <v>54</v>
      </c>
      <c r="E142" s="6" t="s">
        <v>2265</v>
      </c>
      <c r="F142" s="6" t="s">
        <v>120</v>
      </c>
      <c r="G142" s="6" t="s">
        <v>121</v>
      </c>
      <c r="H142" s="6" t="s">
        <v>1499</v>
      </c>
      <c r="I142" s="86">
        <v>1</v>
      </c>
      <c r="J142" s="32" t="s">
        <v>1500</v>
      </c>
      <c r="K142" s="32">
        <v>1</v>
      </c>
      <c r="L142" s="100" t="s">
        <v>1041</v>
      </c>
      <c r="M142" s="101">
        <v>2</v>
      </c>
      <c r="N142" s="30" t="s">
        <v>1501</v>
      </c>
      <c r="O142" s="32">
        <v>5</v>
      </c>
      <c r="P142" s="33" t="s">
        <v>1041</v>
      </c>
      <c r="Q142" s="100">
        <v>5</v>
      </c>
      <c r="R142" s="30" t="s">
        <v>1502</v>
      </c>
      <c r="S142" s="32">
        <v>5</v>
      </c>
      <c r="T142" s="30" t="s">
        <v>1503</v>
      </c>
      <c r="U142" s="32">
        <v>1</v>
      </c>
      <c r="V142" s="6" t="s">
        <v>2266</v>
      </c>
      <c r="W142" s="13">
        <v>5</v>
      </c>
      <c r="X142" s="18" t="s">
        <v>1504</v>
      </c>
      <c r="Y142" s="13">
        <v>5</v>
      </c>
      <c r="Z142" s="6" t="s">
        <v>1505</v>
      </c>
      <c r="AA142" s="13">
        <v>1</v>
      </c>
      <c r="AB142" s="6" t="s">
        <v>1506</v>
      </c>
      <c r="AC142" s="24">
        <v>2</v>
      </c>
      <c r="AD142" s="7">
        <f t="shared" si="12"/>
        <v>4</v>
      </c>
      <c r="AE142" s="7">
        <f t="shared" si="13"/>
        <v>2</v>
      </c>
      <c r="AF142" s="7">
        <f t="shared" si="14"/>
        <v>0</v>
      </c>
      <c r="AG142" s="7">
        <f t="shared" si="15"/>
        <v>0</v>
      </c>
      <c r="AH142" s="7">
        <f t="shared" si="16"/>
        <v>5</v>
      </c>
      <c r="AI142" s="7">
        <f t="shared" si="17"/>
        <v>11</v>
      </c>
      <c r="AJ142" s="7">
        <v>1</v>
      </c>
      <c r="AK142" s="7">
        <v>1</v>
      </c>
    </row>
    <row r="143" spans="1:37" ht="409.6" x14ac:dyDescent="0.15">
      <c r="A143" s="6" t="s">
        <v>1507</v>
      </c>
      <c r="B143" s="6" t="s">
        <v>53</v>
      </c>
      <c r="C143" s="6" t="s">
        <v>41</v>
      </c>
      <c r="D143" s="6" t="s">
        <v>54</v>
      </c>
      <c r="E143" s="6" t="s">
        <v>1508</v>
      </c>
      <c r="F143" s="6" t="s">
        <v>56</v>
      </c>
      <c r="G143" s="6" t="s">
        <v>31</v>
      </c>
      <c r="H143" s="6" t="s">
        <v>1509</v>
      </c>
      <c r="I143" s="86">
        <v>2</v>
      </c>
      <c r="J143" s="32" t="s">
        <v>1510</v>
      </c>
      <c r="K143" s="32">
        <v>3</v>
      </c>
      <c r="L143" s="32" t="s">
        <v>1511</v>
      </c>
      <c r="M143" s="99">
        <v>3</v>
      </c>
      <c r="N143" s="30" t="s">
        <v>1512</v>
      </c>
      <c r="O143" s="32">
        <v>3</v>
      </c>
      <c r="P143" s="30" t="s">
        <v>1513</v>
      </c>
      <c r="Q143" s="32">
        <v>1</v>
      </c>
      <c r="R143" s="33" t="s">
        <v>1041</v>
      </c>
      <c r="S143" s="100">
        <v>5</v>
      </c>
      <c r="T143" s="33" t="s">
        <v>1041</v>
      </c>
      <c r="U143" s="100">
        <v>5</v>
      </c>
      <c r="V143" s="6" t="s">
        <v>2267</v>
      </c>
      <c r="W143" s="13">
        <v>5</v>
      </c>
      <c r="X143" s="18" t="s">
        <v>1514</v>
      </c>
      <c r="Y143" s="13">
        <v>2</v>
      </c>
      <c r="Z143" s="6" t="s">
        <v>1515</v>
      </c>
      <c r="AA143" s="13">
        <v>3</v>
      </c>
      <c r="AB143" s="6" t="s">
        <v>1516</v>
      </c>
      <c r="AC143" s="24">
        <v>2</v>
      </c>
      <c r="AD143" s="7">
        <f t="shared" si="12"/>
        <v>1</v>
      </c>
      <c r="AE143" s="7">
        <f t="shared" si="13"/>
        <v>3</v>
      </c>
      <c r="AF143" s="7">
        <f t="shared" si="14"/>
        <v>4</v>
      </c>
      <c r="AG143" s="7">
        <f t="shared" si="15"/>
        <v>0</v>
      </c>
      <c r="AH143" s="7">
        <f t="shared" si="16"/>
        <v>3</v>
      </c>
      <c r="AI143" s="7">
        <f t="shared" si="17"/>
        <v>11</v>
      </c>
      <c r="AJ143" s="7">
        <v>1</v>
      </c>
      <c r="AK143" s="7">
        <v>1</v>
      </c>
    </row>
    <row r="144" spans="1:37" ht="409.6" x14ac:dyDescent="0.15">
      <c r="A144" s="6" t="s">
        <v>1517</v>
      </c>
      <c r="B144" s="6" t="s">
        <v>297</v>
      </c>
      <c r="C144" s="6" t="s">
        <v>41</v>
      </c>
      <c r="D144" s="6" t="s">
        <v>118</v>
      </c>
      <c r="E144" s="6" t="s">
        <v>1518</v>
      </c>
      <c r="F144" s="6" t="s">
        <v>82</v>
      </c>
      <c r="G144" s="6" t="s">
        <v>31</v>
      </c>
      <c r="H144" s="6" t="s">
        <v>1519</v>
      </c>
      <c r="I144" s="86">
        <v>2</v>
      </c>
      <c r="J144" s="32" t="s">
        <v>2268</v>
      </c>
      <c r="K144" s="32">
        <v>3</v>
      </c>
      <c r="L144" s="32" t="s">
        <v>1520</v>
      </c>
      <c r="M144" s="99">
        <v>3</v>
      </c>
      <c r="N144" s="30" t="s">
        <v>2269</v>
      </c>
      <c r="O144" s="32">
        <v>3</v>
      </c>
      <c r="P144" s="30" t="s">
        <v>1521</v>
      </c>
      <c r="Q144" s="32">
        <v>3</v>
      </c>
      <c r="R144" s="30" t="s">
        <v>1522</v>
      </c>
      <c r="S144" s="32">
        <v>3</v>
      </c>
      <c r="T144" s="30" t="s">
        <v>2270</v>
      </c>
      <c r="U144" s="32">
        <v>2</v>
      </c>
      <c r="V144" s="6" t="s">
        <v>2271</v>
      </c>
      <c r="W144" s="13">
        <v>5</v>
      </c>
      <c r="X144" s="18" t="s">
        <v>1523</v>
      </c>
      <c r="Y144" s="13">
        <v>5</v>
      </c>
      <c r="Z144" s="6" t="s">
        <v>1524</v>
      </c>
      <c r="AA144" s="13">
        <v>2</v>
      </c>
      <c r="AB144" s="6" t="s">
        <v>1525</v>
      </c>
      <c r="AC144" s="24">
        <v>2</v>
      </c>
      <c r="AD144" s="7">
        <f t="shared" si="12"/>
        <v>0</v>
      </c>
      <c r="AE144" s="7">
        <f t="shared" si="13"/>
        <v>4</v>
      </c>
      <c r="AF144" s="7">
        <f t="shared" si="14"/>
        <v>5</v>
      </c>
      <c r="AG144" s="7">
        <f t="shared" si="15"/>
        <v>0</v>
      </c>
      <c r="AH144" s="7">
        <f t="shared" si="16"/>
        <v>2</v>
      </c>
      <c r="AI144" s="7">
        <f t="shared" si="17"/>
        <v>11</v>
      </c>
      <c r="AJ144" s="7">
        <v>0</v>
      </c>
      <c r="AK144" s="7">
        <v>1</v>
      </c>
    </row>
    <row r="145" spans="1:37" ht="98" x14ac:dyDescent="0.15">
      <c r="A145" s="6" t="s">
        <v>1526</v>
      </c>
      <c r="B145" s="6" t="s">
        <v>27</v>
      </c>
      <c r="C145" s="6" t="s">
        <v>28</v>
      </c>
      <c r="D145" s="6" t="s">
        <v>29</v>
      </c>
      <c r="E145" s="6" t="s">
        <v>1527</v>
      </c>
      <c r="F145" s="6" t="s">
        <v>30</v>
      </c>
      <c r="G145" s="6" t="s">
        <v>31</v>
      </c>
      <c r="H145" s="6" t="s">
        <v>1528</v>
      </c>
      <c r="I145" s="86">
        <v>1</v>
      </c>
      <c r="J145" s="32" t="s">
        <v>1529</v>
      </c>
      <c r="K145" s="32">
        <v>5</v>
      </c>
      <c r="L145" s="32" t="s">
        <v>1530</v>
      </c>
      <c r="M145" s="99">
        <v>1</v>
      </c>
      <c r="N145" s="30" t="s">
        <v>1531</v>
      </c>
      <c r="O145" s="32">
        <v>3</v>
      </c>
      <c r="P145" s="30" t="s">
        <v>1532</v>
      </c>
      <c r="Q145" s="32">
        <v>1</v>
      </c>
      <c r="R145" s="33" t="s">
        <v>1041</v>
      </c>
      <c r="S145" s="100">
        <v>5</v>
      </c>
      <c r="T145" s="33" t="s">
        <v>1041</v>
      </c>
      <c r="U145" s="100">
        <v>5</v>
      </c>
      <c r="V145" s="6" t="s">
        <v>2272</v>
      </c>
      <c r="W145" s="13">
        <v>5</v>
      </c>
      <c r="X145" s="21" t="s">
        <v>1041</v>
      </c>
      <c r="Y145" s="13">
        <v>5</v>
      </c>
      <c r="Z145" s="6">
        <v>11.3</v>
      </c>
      <c r="AA145" s="13">
        <v>5</v>
      </c>
      <c r="AB145" s="6" t="s">
        <v>1533</v>
      </c>
      <c r="AC145" s="24">
        <v>5</v>
      </c>
      <c r="AD145" s="7">
        <f t="shared" si="12"/>
        <v>3</v>
      </c>
      <c r="AE145" s="7">
        <f t="shared" si="13"/>
        <v>0</v>
      </c>
      <c r="AF145" s="7">
        <f t="shared" si="14"/>
        <v>1</v>
      </c>
      <c r="AG145" s="7">
        <f t="shared" si="15"/>
        <v>0</v>
      </c>
      <c r="AH145" s="7">
        <f t="shared" si="16"/>
        <v>7</v>
      </c>
      <c r="AI145" s="7">
        <f t="shared" si="17"/>
        <v>11</v>
      </c>
      <c r="AJ145" s="7">
        <v>0</v>
      </c>
      <c r="AK145" s="7">
        <v>0</v>
      </c>
    </row>
    <row r="146" spans="1:37" ht="409.6" x14ac:dyDescent="0.15">
      <c r="A146" s="6" t="s">
        <v>1534</v>
      </c>
      <c r="B146" s="6" t="s">
        <v>117</v>
      </c>
      <c r="C146" s="6" t="s">
        <v>41</v>
      </c>
      <c r="D146" s="6" t="s">
        <v>66</v>
      </c>
      <c r="E146" s="6" t="s">
        <v>1535</v>
      </c>
      <c r="F146" s="6" t="s">
        <v>82</v>
      </c>
      <c r="G146" s="6" t="s">
        <v>31</v>
      </c>
      <c r="H146" s="6" t="s">
        <v>1536</v>
      </c>
      <c r="I146" s="86">
        <v>1</v>
      </c>
      <c r="J146" s="32" t="s">
        <v>2273</v>
      </c>
      <c r="K146" s="32">
        <v>3</v>
      </c>
      <c r="L146" s="32" t="s">
        <v>1537</v>
      </c>
      <c r="M146" s="99">
        <v>2</v>
      </c>
      <c r="N146" s="30" t="s">
        <v>1538</v>
      </c>
      <c r="O146" s="32">
        <v>3</v>
      </c>
      <c r="P146" s="30" t="s">
        <v>1539</v>
      </c>
      <c r="Q146" s="32">
        <v>1</v>
      </c>
      <c r="R146" s="30" t="s">
        <v>1540</v>
      </c>
      <c r="S146" s="32">
        <v>3</v>
      </c>
      <c r="T146" s="30" t="s">
        <v>1541</v>
      </c>
      <c r="U146" s="32">
        <v>2</v>
      </c>
      <c r="V146" s="6" t="s">
        <v>1542</v>
      </c>
      <c r="W146" s="13">
        <v>5</v>
      </c>
      <c r="X146" s="18" t="s">
        <v>1543</v>
      </c>
      <c r="Y146" s="13">
        <v>5</v>
      </c>
      <c r="Z146" s="6" t="s">
        <v>1544</v>
      </c>
      <c r="AA146" s="13">
        <v>1</v>
      </c>
      <c r="AB146" s="6" t="s">
        <v>1545</v>
      </c>
      <c r="AC146" s="24">
        <v>1</v>
      </c>
      <c r="AD146" s="7">
        <f t="shared" si="12"/>
        <v>4</v>
      </c>
      <c r="AE146" s="7">
        <f t="shared" si="13"/>
        <v>2</v>
      </c>
      <c r="AF146" s="7">
        <f t="shared" si="14"/>
        <v>3</v>
      </c>
      <c r="AG146" s="7">
        <f t="shared" si="15"/>
        <v>0</v>
      </c>
      <c r="AH146" s="7">
        <f t="shared" si="16"/>
        <v>2</v>
      </c>
      <c r="AI146" s="7">
        <f t="shared" si="17"/>
        <v>11</v>
      </c>
      <c r="AJ146" s="7">
        <v>0</v>
      </c>
      <c r="AK146" s="7">
        <v>0</v>
      </c>
    </row>
    <row r="147" spans="1:37" ht="409.6" x14ac:dyDescent="0.15">
      <c r="A147" s="6" t="s">
        <v>1546</v>
      </c>
      <c r="B147" s="6" t="s">
        <v>117</v>
      </c>
      <c r="C147" s="6" t="s">
        <v>41</v>
      </c>
      <c r="D147" s="6" t="s">
        <v>118</v>
      </c>
      <c r="E147" s="6" t="s">
        <v>1547</v>
      </c>
      <c r="F147" s="6" t="s">
        <v>120</v>
      </c>
      <c r="G147" s="6" t="s">
        <v>121</v>
      </c>
      <c r="H147" s="6" t="s">
        <v>2274</v>
      </c>
      <c r="I147" s="86">
        <v>2</v>
      </c>
      <c r="J147" s="32" t="s">
        <v>1548</v>
      </c>
      <c r="K147" s="32">
        <v>2</v>
      </c>
      <c r="L147" s="100" t="s">
        <v>1041</v>
      </c>
      <c r="M147" s="101">
        <v>2</v>
      </c>
      <c r="N147" s="30" t="s">
        <v>1549</v>
      </c>
      <c r="O147" s="32">
        <v>1</v>
      </c>
      <c r="P147" s="33" t="s">
        <v>1041</v>
      </c>
      <c r="Q147" s="100">
        <v>1</v>
      </c>
      <c r="R147" s="30" t="s">
        <v>1550</v>
      </c>
      <c r="S147" s="32">
        <v>3</v>
      </c>
      <c r="T147" s="30" t="s">
        <v>1551</v>
      </c>
      <c r="U147" s="32">
        <v>2</v>
      </c>
      <c r="V147" s="6" t="s">
        <v>1552</v>
      </c>
      <c r="W147" s="13">
        <v>5</v>
      </c>
      <c r="X147" s="18" t="s">
        <v>1553</v>
      </c>
      <c r="Y147" s="13">
        <v>2</v>
      </c>
      <c r="Z147" s="6" t="s">
        <v>1554</v>
      </c>
      <c r="AA147" s="13">
        <v>3</v>
      </c>
      <c r="AB147" s="6" t="s">
        <v>1555</v>
      </c>
      <c r="AC147" s="24">
        <v>2</v>
      </c>
      <c r="AD147" s="7">
        <f t="shared" si="12"/>
        <v>2</v>
      </c>
      <c r="AE147" s="7">
        <f t="shared" si="13"/>
        <v>6</v>
      </c>
      <c r="AF147" s="7">
        <f t="shared" si="14"/>
        <v>2</v>
      </c>
      <c r="AG147" s="7">
        <f t="shared" si="15"/>
        <v>0</v>
      </c>
      <c r="AH147" s="7">
        <f t="shared" si="16"/>
        <v>1</v>
      </c>
      <c r="AI147" s="7">
        <f t="shared" si="17"/>
        <v>11</v>
      </c>
      <c r="AJ147" s="7">
        <v>1</v>
      </c>
      <c r="AK147" s="7">
        <v>1</v>
      </c>
    </row>
    <row r="148" spans="1:37" ht="224" x14ac:dyDescent="0.15">
      <c r="A148" s="6" t="s">
        <v>1556</v>
      </c>
      <c r="B148" s="6" t="s">
        <v>80</v>
      </c>
      <c r="C148" s="6" t="s">
        <v>41</v>
      </c>
      <c r="D148" s="6" t="s">
        <v>118</v>
      </c>
      <c r="E148" s="6" t="s">
        <v>2275</v>
      </c>
      <c r="F148" s="6" t="s">
        <v>30</v>
      </c>
      <c r="G148" s="6" t="s">
        <v>31</v>
      </c>
      <c r="H148" s="6" t="s">
        <v>1557</v>
      </c>
      <c r="I148" s="86">
        <v>1</v>
      </c>
      <c r="J148" s="32" t="s">
        <v>1558</v>
      </c>
      <c r="K148" s="32">
        <v>3</v>
      </c>
      <c r="L148" s="32" t="s">
        <v>1559</v>
      </c>
      <c r="M148" s="99">
        <v>1</v>
      </c>
      <c r="N148" s="30" t="s">
        <v>1560</v>
      </c>
      <c r="O148" s="32">
        <v>3</v>
      </c>
      <c r="P148" s="30" t="s">
        <v>1561</v>
      </c>
      <c r="Q148" s="32">
        <v>1</v>
      </c>
      <c r="R148" s="30" t="s">
        <v>1562</v>
      </c>
      <c r="S148" s="32">
        <v>5</v>
      </c>
      <c r="T148" s="30" t="s">
        <v>115</v>
      </c>
      <c r="U148" s="32">
        <v>5</v>
      </c>
      <c r="V148" s="6" t="s">
        <v>1563</v>
      </c>
      <c r="W148" s="13">
        <v>5</v>
      </c>
      <c r="X148" s="18" t="s">
        <v>115</v>
      </c>
      <c r="Y148" s="13">
        <v>5</v>
      </c>
      <c r="Z148" s="6" t="s">
        <v>1564</v>
      </c>
      <c r="AA148" s="13">
        <v>5</v>
      </c>
      <c r="AB148" s="6" t="s">
        <v>1565</v>
      </c>
      <c r="AC148" s="24">
        <v>1</v>
      </c>
      <c r="AD148" s="7">
        <f t="shared" si="12"/>
        <v>4</v>
      </c>
      <c r="AE148" s="7">
        <f t="shared" si="13"/>
        <v>0</v>
      </c>
      <c r="AF148" s="7">
        <f t="shared" si="14"/>
        <v>2</v>
      </c>
      <c r="AG148" s="7">
        <f t="shared" si="15"/>
        <v>0</v>
      </c>
      <c r="AH148" s="7">
        <f t="shared" si="16"/>
        <v>5</v>
      </c>
      <c r="AI148" s="7">
        <f t="shared" si="17"/>
        <v>11</v>
      </c>
      <c r="AJ148" s="7">
        <v>0</v>
      </c>
      <c r="AK148" s="7">
        <v>0</v>
      </c>
    </row>
    <row r="149" spans="1:37" ht="332" x14ac:dyDescent="0.15">
      <c r="A149" s="6" t="s">
        <v>1566</v>
      </c>
      <c r="B149" s="6" t="s">
        <v>53</v>
      </c>
      <c r="C149" s="6" t="s">
        <v>41</v>
      </c>
      <c r="D149" s="6" t="s">
        <v>54</v>
      </c>
      <c r="E149" s="6" t="s">
        <v>1567</v>
      </c>
      <c r="F149" s="6" t="s">
        <v>30</v>
      </c>
      <c r="G149" s="6" t="s">
        <v>96</v>
      </c>
      <c r="H149" s="6" t="s">
        <v>1568</v>
      </c>
      <c r="I149" s="86">
        <v>2</v>
      </c>
      <c r="J149" s="32" t="s">
        <v>2276</v>
      </c>
      <c r="K149" s="32">
        <v>3</v>
      </c>
      <c r="L149" s="32" t="s">
        <v>1569</v>
      </c>
      <c r="M149" s="99">
        <v>1</v>
      </c>
      <c r="N149" s="30" t="s">
        <v>1570</v>
      </c>
      <c r="O149" s="32">
        <v>3</v>
      </c>
      <c r="P149" s="30" t="s">
        <v>1571</v>
      </c>
      <c r="Q149" s="32">
        <v>1</v>
      </c>
      <c r="R149" s="30" t="s">
        <v>1572</v>
      </c>
      <c r="S149" s="32">
        <v>3</v>
      </c>
      <c r="T149" s="30" t="s">
        <v>1573</v>
      </c>
      <c r="U149" s="32">
        <v>3</v>
      </c>
      <c r="V149" s="6" t="s">
        <v>1574</v>
      </c>
      <c r="W149" s="13">
        <v>5</v>
      </c>
      <c r="X149" s="18" t="s">
        <v>1523</v>
      </c>
      <c r="Y149" s="13">
        <v>5</v>
      </c>
      <c r="Z149" s="6" t="s">
        <v>1575</v>
      </c>
      <c r="AA149" s="13">
        <v>3</v>
      </c>
      <c r="AB149" s="6" t="s">
        <v>1576</v>
      </c>
      <c r="AC149" s="24">
        <v>1</v>
      </c>
      <c r="AD149" s="7">
        <f t="shared" si="12"/>
        <v>3</v>
      </c>
      <c r="AE149" s="7">
        <f t="shared" si="13"/>
        <v>1</v>
      </c>
      <c r="AF149" s="7">
        <f t="shared" si="14"/>
        <v>5</v>
      </c>
      <c r="AG149" s="7">
        <f t="shared" si="15"/>
        <v>0</v>
      </c>
      <c r="AH149" s="7">
        <f t="shared" si="16"/>
        <v>2</v>
      </c>
      <c r="AI149" s="7">
        <f t="shared" si="17"/>
        <v>11</v>
      </c>
      <c r="AJ149" s="7">
        <v>0</v>
      </c>
      <c r="AK149" s="7">
        <v>0</v>
      </c>
    </row>
    <row r="150" spans="1:37" ht="196" x14ac:dyDescent="0.15">
      <c r="A150" s="6" t="s">
        <v>1577</v>
      </c>
      <c r="B150" s="6" t="s">
        <v>297</v>
      </c>
      <c r="C150" s="6" t="s">
        <v>41</v>
      </c>
      <c r="D150" s="6" t="s">
        <v>118</v>
      </c>
      <c r="E150" s="6" t="s">
        <v>1578</v>
      </c>
      <c r="F150" s="6" t="s">
        <v>68</v>
      </c>
      <c r="G150" s="6" t="s">
        <v>96</v>
      </c>
      <c r="H150" s="6" t="s">
        <v>1579</v>
      </c>
      <c r="I150" s="86">
        <v>1</v>
      </c>
      <c r="J150" s="32" t="s">
        <v>1580</v>
      </c>
      <c r="K150" s="32">
        <v>5</v>
      </c>
      <c r="L150" s="32" t="s">
        <v>1581</v>
      </c>
      <c r="M150" s="99">
        <v>5</v>
      </c>
      <c r="N150" s="33" t="s">
        <v>1041</v>
      </c>
      <c r="O150" s="100">
        <v>5</v>
      </c>
      <c r="P150" s="33" t="s">
        <v>1041</v>
      </c>
      <c r="Q150" s="100">
        <v>5</v>
      </c>
      <c r="R150" s="30" t="s">
        <v>1582</v>
      </c>
      <c r="S150" s="32">
        <v>3</v>
      </c>
      <c r="T150" s="30" t="s">
        <v>1583</v>
      </c>
      <c r="U150" s="32">
        <v>1</v>
      </c>
      <c r="V150" s="6" t="s">
        <v>1584</v>
      </c>
      <c r="W150" s="13">
        <v>5</v>
      </c>
      <c r="X150" s="18" t="s">
        <v>1585</v>
      </c>
      <c r="Y150" s="13">
        <v>5</v>
      </c>
      <c r="Z150" s="6" t="s">
        <v>1586</v>
      </c>
      <c r="AA150" s="13">
        <v>3</v>
      </c>
      <c r="AB150" s="6" t="s">
        <v>1587</v>
      </c>
      <c r="AC150" s="24">
        <v>1</v>
      </c>
      <c r="AD150" s="7">
        <f t="shared" si="12"/>
        <v>3</v>
      </c>
      <c r="AE150" s="7">
        <f t="shared" si="13"/>
        <v>0</v>
      </c>
      <c r="AF150" s="7">
        <f t="shared" si="14"/>
        <v>2</v>
      </c>
      <c r="AG150" s="7">
        <f t="shared" si="15"/>
        <v>0</v>
      </c>
      <c r="AH150" s="7">
        <f t="shared" si="16"/>
        <v>6</v>
      </c>
      <c r="AI150" s="7">
        <f t="shared" si="17"/>
        <v>11</v>
      </c>
      <c r="AJ150" s="7">
        <v>0</v>
      </c>
      <c r="AK150" s="7">
        <v>1</v>
      </c>
    </row>
    <row r="151" spans="1:37" ht="210" x14ac:dyDescent="0.15">
      <c r="A151" s="6" t="s">
        <v>1588</v>
      </c>
      <c r="B151" s="6" t="s">
        <v>80</v>
      </c>
      <c r="C151" s="6" t="s">
        <v>28</v>
      </c>
      <c r="D151" s="6" t="s">
        <v>118</v>
      </c>
      <c r="E151" s="6" t="s">
        <v>1589</v>
      </c>
      <c r="F151" s="6" t="s">
        <v>120</v>
      </c>
      <c r="G151" s="6" t="s">
        <v>121</v>
      </c>
      <c r="H151" s="6" t="s">
        <v>1590</v>
      </c>
      <c r="I151" s="86">
        <v>1</v>
      </c>
      <c r="J151" s="32" t="s">
        <v>1591</v>
      </c>
      <c r="K151" s="32">
        <v>3</v>
      </c>
      <c r="L151" s="32" t="s">
        <v>1592</v>
      </c>
      <c r="M151" s="99">
        <v>3</v>
      </c>
      <c r="N151" s="30" t="s">
        <v>1593</v>
      </c>
      <c r="O151" s="32">
        <v>3</v>
      </c>
      <c r="P151" s="30" t="s">
        <v>1594</v>
      </c>
      <c r="Q151" s="32">
        <v>1</v>
      </c>
      <c r="R151" s="30" t="s">
        <v>1595</v>
      </c>
      <c r="S151" s="32">
        <v>5</v>
      </c>
      <c r="T151" s="30" t="s">
        <v>1596</v>
      </c>
      <c r="U151" s="32">
        <v>1</v>
      </c>
      <c r="V151" s="6" t="s">
        <v>1597</v>
      </c>
      <c r="W151" s="13">
        <v>5</v>
      </c>
      <c r="X151" s="18" t="s">
        <v>1598</v>
      </c>
      <c r="Y151" s="13">
        <v>5</v>
      </c>
      <c r="Z151" s="6" t="s">
        <v>2277</v>
      </c>
      <c r="AA151" s="13">
        <v>5</v>
      </c>
      <c r="AB151" s="6" t="s">
        <v>1599</v>
      </c>
      <c r="AC151" s="24">
        <v>1</v>
      </c>
      <c r="AD151" s="7">
        <f t="shared" si="12"/>
        <v>4</v>
      </c>
      <c r="AE151" s="7">
        <f t="shared" si="13"/>
        <v>0</v>
      </c>
      <c r="AF151" s="7">
        <f t="shared" si="14"/>
        <v>3</v>
      </c>
      <c r="AG151" s="7">
        <f t="shared" si="15"/>
        <v>0</v>
      </c>
      <c r="AH151" s="7">
        <f t="shared" si="16"/>
        <v>4</v>
      </c>
      <c r="AI151" s="7">
        <f t="shared" si="17"/>
        <v>11</v>
      </c>
      <c r="AJ151" s="7">
        <v>1</v>
      </c>
      <c r="AK151" s="7">
        <v>1</v>
      </c>
    </row>
    <row r="152" spans="1:37" ht="409.6" x14ac:dyDescent="0.15">
      <c r="A152" s="6" t="s">
        <v>1600</v>
      </c>
      <c r="B152" s="6" t="s">
        <v>238</v>
      </c>
      <c r="C152" s="6" t="s">
        <v>28</v>
      </c>
      <c r="D152" s="6" t="s">
        <v>298</v>
      </c>
      <c r="E152" s="6" t="s">
        <v>1601</v>
      </c>
      <c r="F152" s="6" t="s">
        <v>56</v>
      </c>
      <c r="G152" s="6" t="s">
        <v>31</v>
      </c>
      <c r="H152" s="6" t="s">
        <v>1602</v>
      </c>
      <c r="I152" s="86">
        <v>2</v>
      </c>
      <c r="J152" s="32" t="s">
        <v>2278</v>
      </c>
      <c r="K152" s="32">
        <v>3</v>
      </c>
      <c r="L152" s="32" t="s">
        <v>1206</v>
      </c>
      <c r="M152" s="99">
        <v>1</v>
      </c>
      <c r="N152" s="30" t="s">
        <v>1603</v>
      </c>
      <c r="O152" s="32">
        <v>3</v>
      </c>
      <c r="P152" s="30" t="s">
        <v>1604</v>
      </c>
      <c r="Q152" s="32">
        <v>1</v>
      </c>
      <c r="R152" s="30" t="s">
        <v>1605</v>
      </c>
      <c r="S152" s="32">
        <v>3</v>
      </c>
      <c r="T152" s="30" t="s">
        <v>1606</v>
      </c>
      <c r="U152" s="32">
        <v>1</v>
      </c>
      <c r="V152" s="6" t="s">
        <v>1607</v>
      </c>
      <c r="W152" s="13">
        <v>5</v>
      </c>
      <c r="X152" s="18" t="s">
        <v>1608</v>
      </c>
      <c r="Y152" s="13">
        <v>2</v>
      </c>
      <c r="Z152" s="6" t="s">
        <v>1609</v>
      </c>
      <c r="AA152" s="13">
        <v>2</v>
      </c>
      <c r="AB152" s="6" t="s">
        <v>1610</v>
      </c>
      <c r="AC152" s="24">
        <v>2</v>
      </c>
      <c r="AD152" s="7">
        <f t="shared" si="12"/>
        <v>3</v>
      </c>
      <c r="AE152" s="7">
        <f t="shared" si="13"/>
        <v>4</v>
      </c>
      <c r="AF152" s="7">
        <f t="shared" si="14"/>
        <v>3</v>
      </c>
      <c r="AG152" s="7">
        <f t="shared" si="15"/>
        <v>0</v>
      </c>
      <c r="AH152" s="7">
        <f t="shared" si="16"/>
        <v>1</v>
      </c>
      <c r="AI152" s="7">
        <f t="shared" si="17"/>
        <v>11</v>
      </c>
      <c r="AJ152" s="7">
        <v>1</v>
      </c>
      <c r="AK152" s="7">
        <v>1</v>
      </c>
    </row>
    <row r="153" spans="1:37" ht="409.6" x14ac:dyDescent="0.15">
      <c r="A153" s="6" t="s">
        <v>1611</v>
      </c>
      <c r="B153" s="6" t="s">
        <v>80</v>
      </c>
      <c r="C153" s="6" t="s">
        <v>41</v>
      </c>
      <c r="D153" s="6" t="s">
        <v>54</v>
      </c>
      <c r="E153" s="6" t="s">
        <v>1612</v>
      </c>
      <c r="F153" s="6" t="s">
        <v>82</v>
      </c>
      <c r="G153" s="6" t="s">
        <v>31</v>
      </c>
      <c r="H153" s="6" t="s">
        <v>1613</v>
      </c>
      <c r="I153" s="86">
        <v>2</v>
      </c>
      <c r="J153" s="32" t="s">
        <v>1614</v>
      </c>
      <c r="K153" s="32">
        <v>3</v>
      </c>
      <c r="L153" s="32" t="s">
        <v>1615</v>
      </c>
      <c r="M153" s="99">
        <v>5</v>
      </c>
      <c r="N153" s="30" t="s">
        <v>1616</v>
      </c>
      <c r="O153" s="32">
        <v>3</v>
      </c>
      <c r="P153" s="30" t="s">
        <v>1617</v>
      </c>
      <c r="Q153" s="32">
        <v>1</v>
      </c>
      <c r="R153" s="30" t="s">
        <v>2433</v>
      </c>
      <c r="S153" s="32">
        <v>3</v>
      </c>
      <c r="T153" s="33" t="s">
        <v>1041</v>
      </c>
      <c r="U153" s="100">
        <v>5</v>
      </c>
      <c r="V153" s="6" t="s">
        <v>2279</v>
      </c>
      <c r="W153" s="13">
        <v>5</v>
      </c>
      <c r="X153" s="18" t="s">
        <v>1618</v>
      </c>
      <c r="Y153" s="13">
        <v>2</v>
      </c>
      <c r="Z153" s="6" t="s">
        <v>1619</v>
      </c>
      <c r="AA153" s="13">
        <v>2</v>
      </c>
      <c r="AB153" s="6" t="s">
        <v>1620</v>
      </c>
      <c r="AC153" s="24">
        <v>4</v>
      </c>
      <c r="AD153" s="7">
        <f t="shared" si="12"/>
        <v>1</v>
      </c>
      <c r="AE153" s="7">
        <f t="shared" si="13"/>
        <v>3</v>
      </c>
      <c r="AF153" s="7">
        <f t="shared" si="14"/>
        <v>3</v>
      </c>
      <c r="AG153" s="7">
        <f t="shared" si="15"/>
        <v>1</v>
      </c>
      <c r="AH153" s="7">
        <f t="shared" si="16"/>
        <v>3</v>
      </c>
      <c r="AI153" s="7">
        <f t="shared" si="17"/>
        <v>11</v>
      </c>
      <c r="AJ153" s="7">
        <v>1</v>
      </c>
      <c r="AK153" s="7">
        <v>1</v>
      </c>
    </row>
    <row r="154" spans="1:37" ht="280" x14ac:dyDescent="0.15">
      <c r="A154" s="6" t="s">
        <v>1621</v>
      </c>
      <c r="B154" s="6" t="s">
        <v>117</v>
      </c>
      <c r="C154" s="6" t="s">
        <v>41</v>
      </c>
      <c r="D154" s="6" t="s">
        <v>107</v>
      </c>
      <c r="E154" s="6" t="s">
        <v>1622</v>
      </c>
      <c r="F154" s="6" t="s">
        <v>30</v>
      </c>
      <c r="G154" s="6" t="s">
        <v>31</v>
      </c>
      <c r="H154" s="6" t="s">
        <v>1623</v>
      </c>
      <c r="I154" s="86">
        <v>1</v>
      </c>
      <c r="J154" s="32" t="s">
        <v>1624</v>
      </c>
      <c r="K154" s="32">
        <v>3</v>
      </c>
      <c r="L154" s="32" t="s">
        <v>1625</v>
      </c>
      <c r="M154" s="99">
        <v>1</v>
      </c>
      <c r="N154" s="30" t="s">
        <v>1626</v>
      </c>
      <c r="O154" s="32">
        <v>1</v>
      </c>
      <c r="P154" s="30" t="s">
        <v>1627</v>
      </c>
      <c r="Q154" s="32">
        <v>1</v>
      </c>
      <c r="R154" s="33" t="s">
        <v>1041</v>
      </c>
      <c r="S154" s="100">
        <v>5</v>
      </c>
      <c r="T154" s="33" t="s">
        <v>1041</v>
      </c>
      <c r="U154" s="100">
        <v>5</v>
      </c>
      <c r="V154" s="6" t="s">
        <v>1628</v>
      </c>
      <c r="W154" s="13">
        <v>5</v>
      </c>
      <c r="X154" s="21" t="s">
        <v>1041</v>
      </c>
      <c r="Y154" s="13">
        <v>5</v>
      </c>
      <c r="Z154" s="6" t="s">
        <v>1629</v>
      </c>
      <c r="AA154" s="13">
        <v>5</v>
      </c>
      <c r="AB154" s="6" t="s">
        <v>1630</v>
      </c>
      <c r="AC154" s="24">
        <v>1</v>
      </c>
      <c r="AD154" s="7">
        <f t="shared" si="12"/>
        <v>5</v>
      </c>
      <c r="AE154" s="7">
        <f t="shared" si="13"/>
        <v>0</v>
      </c>
      <c r="AF154" s="7">
        <f t="shared" si="14"/>
        <v>1</v>
      </c>
      <c r="AG154" s="7">
        <f t="shared" si="15"/>
        <v>0</v>
      </c>
      <c r="AH154" s="7">
        <f t="shared" si="16"/>
        <v>5</v>
      </c>
      <c r="AI154" s="7">
        <f t="shared" si="17"/>
        <v>11</v>
      </c>
      <c r="AJ154" s="7">
        <v>0</v>
      </c>
      <c r="AK154" s="7">
        <v>0</v>
      </c>
    </row>
    <row r="155" spans="1:37" ht="409.6" x14ac:dyDescent="0.15">
      <c r="A155" s="6" t="s">
        <v>1631</v>
      </c>
      <c r="B155" s="6" t="s">
        <v>297</v>
      </c>
      <c r="C155" s="6" t="s">
        <v>41</v>
      </c>
      <c r="D155" s="6" t="s">
        <v>298</v>
      </c>
      <c r="E155" s="6" t="s">
        <v>1632</v>
      </c>
      <c r="F155" s="6" t="s">
        <v>56</v>
      </c>
      <c r="G155" s="6" t="s">
        <v>31</v>
      </c>
      <c r="H155" s="6" t="s">
        <v>1633</v>
      </c>
      <c r="I155" s="86">
        <v>2</v>
      </c>
      <c r="J155" s="32" t="s">
        <v>1634</v>
      </c>
      <c r="K155" s="32">
        <v>3</v>
      </c>
      <c r="L155" s="32" t="s">
        <v>1635</v>
      </c>
      <c r="M155" s="99">
        <v>3</v>
      </c>
      <c r="N155" s="30" t="s">
        <v>2280</v>
      </c>
      <c r="O155" s="32">
        <v>1</v>
      </c>
      <c r="P155" s="30" t="s">
        <v>1636</v>
      </c>
      <c r="Q155" s="32">
        <v>1</v>
      </c>
      <c r="R155" s="30" t="s">
        <v>2281</v>
      </c>
      <c r="S155" s="32">
        <v>3</v>
      </c>
      <c r="T155" s="30" t="s">
        <v>1637</v>
      </c>
      <c r="U155" s="32">
        <v>2</v>
      </c>
      <c r="V155" s="6" t="s">
        <v>1638</v>
      </c>
      <c r="W155" s="13">
        <v>3</v>
      </c>
      <c r="X155" s="18" t="s">
        <v>1523</v>
      </c>
      <c r="Y155" s="13">
        <v>5</v>
      </c>
      <c r="Z155" s="6" t="s">
        <v>1639</v>
      </c>
      <c r="AA155" s="13">
        <v>2</v>
      </c>
      <c r="AB155" s="6" t="s">
        <v>1640</v>
      </c>
      <c r="AC155" s="24">
        <v>2</v>
      </c>
      <c r="AD155" s="7">
        <f t="shared" si="12"/>
        <v>2</v>
      </c>
      <c r="AE155" s="7">
        <f t="shared" si="13"/>
        <v>4</v>
      </c>
      <c r="AF155" s="7">
        <f t="shared" si="14"/>
        <v>4</v>
      </c>
      <c r="AG155" s="7">
        <f t="shared" si="15"/>
        <v>0</v>
      </c>
      <c r="AH155" s="7">
        <f t="shared" si="16"/>
        <v>1</v>
      </c>
      <c r="AI155" s="7">
        <f t="shared" si="17"/>
        <v>11</v>
      </c>
      <c r="AJ155" s="7">
        <v>0</v>
      </c>
      <c r="AK155" s="7">
        <v>0</v>
      </c>
    </row>
    <row r="156" spans="1:37" ht="409.6" x14ac:dyDescent="0.15">
      <c r="A156" s="6" t="s">
        <v>1641</v>
      </c>
      <c r="B156" s="7" t="s">
        <v>1041</v>
      </c>
      <c r="C156" s="7" t="s">
        <v>1041</v>
      </c>
      <c r="D156" s="7" t="s">
        <v>1041</v>
      </c>
      <c r="E156" s="6" t="s">
        <v>1642</v>
      </c>
      <c r="F156" s="7" t="s">
        <v>1041</v>
      </c>
      <c r="G156" s="7" t="s">
        <v>1041</v>
      </c>
      <c r="H156" s="6" t="s">
        <v>1643</v>
      </c>
      <c r="I156" s="86">
        <v>1</v>
      </c>
      <c r="J156" s="32" t="s">
        <v>1644</v>
      </c>
      <c r="K156" s="32">
        <v>3</v>
      </c>
      <c r="L156" s="32" t="s">
        <v>1206</v>
      </c>
      <c r="M156" s="99">
        <v>3</v>
      </c>
      <c r="N156" s="30" t="s">
        <v>1206</v>
      </c>
      <c r="O156" s="32">
        <v>5</v>
      </c>
      <c r="P156" s="30" t="s">
        <v>1206</v>
      </c>
      <c r="Q156" s="32">
        <v>5</v>
      </c>
      <c r="R156" s="30" t="s">
        <v>1206</v>
      </c>
      <c r="S156" s="32">
        <v>5</v>
      </c>
      <c r="T156" s="30" t="s">
        <v>1206</v>
      </c>
      <c r="U156" s="32">
        <v>5</v>
      </c>
      <c r="V156" s="6" t="s">
        <v>1645</v>
      </c>
      <c r="W156" s="13">
        <v>5</v>
      </c>
      <c r="X156" s="18" t="s">
        <v>1646</v>
      </c>
      <c r="Y156" s="13">
        <v>5</v>
      </c>
      <c r="Z156" s="6" t="s">
        <v>1647</v>
      </c>
      <c r="AA156" s="13">
        <v>5</v>
      </c>
      <c r="AB156" s="6" t="s">
        <v>1648</v>
      </c>
      <c r="AC156" s="24">
        <v>2</v>
      </c>
      <c r="AD156" s="7">
        <f t="shared" si="12"/>
        <v>1</v>
      </c>
      <c r="AE156" s="7">
        <f t="shared" si="13"/>
        <v>1</v>
      </c>
      <c r="AF156" s="7">
        <f t="shared" si="14"/>
        <v>2</v>
      </c>
      <c r="AG156" s="7">
        <f t="shared" si="15"/>
        <v>0</v>
      </c>
      <c r="AH156" s="7">
        <f t="shared" si="16"/>
        <v>7</v>
      </c>
      <c r="AI156" s="7">
        <f t="shared" si="17"/>
        <v>11</v>
      </c>
      <c r="AJ156" s="7">
        <v>1</v>
      </c>
      <c r="AK156" s="7">
        <v>1</v>
      </c>
    </row>
    <row r="157" spans="1:37" ht="409.6" x14ac:dyDescent="0.15">
      <c r="A157" s="6" t="s">
        <v>1649</v>
      </c>
      <c r="B157" s="6" t="s">
        <v>27</v>
      </c>
      <c r="C157" s="6" t="s">
        <v>41</v>
      </c>
      <c r="D157" s="6" t="s">
        <v>298</v>
      </c>
      <c r="E157" s="6" t="s">
        <v>1650</v>
      </c>
      <c r="F157" s="6" t="s">
        <v>56</v>
      </c>
      <c r="G157" s="6" t="s">
        <v>96</v>
      </c>
      <c r="H157" s="6" t="s">
        <v>1651</v>
      </c>
      <c r="I157" s="86">
        <v>2</v>
      </c>
      <c r="J157" s="32" t="s">
        <v>1652</v>
      </c>
      <c r="K157" s="32">
        <v>3</v>
      </c>
      <c r="L157" s="32" t="s">
        <v>1653</v>
      </c>
      <c r="M157" s="99">
        <v>2</v>
      </c>
      <c r="N157" s="30" t="s">
        <v>1654</v>
      </c>
      <c r="O157" s="32">
        <v>3</v>
      </c>
      <c r="P157" s="30" t="s">
        <v>510</v>
      </c>
      <c r="Q157" s="32">
        <v>1</v>
      </c>
      <c r="R157" s="30" t="s">
        <v>2282</v>
      </c>
      <c r="S157" s="32">
        <v>3</v>
      </c>
      <c r="T157" s="30" t="s">
        <v>334</v>
      </c>
      <c r="U157" s="32">
        <v>2</v>
      </c>
      <c r="V157" s="6" t="s">
        <v>1655</v>
      </c>
      <c r="W157" s="13">
        <v>5</v>
      </c>
      <c r="X157" s="18" t="s">
        <v>2283</v>
      </c>
      <c r="Y157" s="13">
        <v>3</v>
      </c>
      <c r="Z157" s="6" t="s">
        <v>1656</v>
      </c>
      <c r="AA157" s="13">
        <v>3</v>
      </c>
      <c r="AB157" s="6" t="s">
        <v>1657</v>
      </c>
      <c r="AC157" s="24">
        <v>2</v>
      </c>
      <c r="AD157" s="7">
        <f t="shared" si="12"/>
        <v>1</v>
      </c>
      <c r="AE157" s="7">
        <f t="shared" si="13"/>
        <v>4</v>
      </c>
      <c r="AF157" s="7">
        <f t="shared" si="14"/>
        <v>5</v>
      </c>
      <c r="AG157" s="7">
        <f t="shared" si="15"/>
        <v>0</v>
      </c>
      <c r="AH157" s="7">
        <f t="shared" si="16"/>
        <v>1</v>
      </c>
      <c r="AI157" s="7">
        <f t="shared" si="17"/>
        <v>11</v>
      </c>
      <c r="AJ157" s="7">
        <v>1</v>
      </c>
      <c r="AK157" s="7">
        <v>1</v>
      </c>
    </row>
    <row r="158" spans="1:37" ht="140" x14ac:dyDescent="0.15">
      <c r="A158" s="6" t="s">
        <v>1658</v>
      </c>
      <c r="B158" s="6" t="s">
        <v>80</v>
      </c>
      <c r="C158" s="6" t="s">
        <v>41</v>
      </c>
      <c r="D158" s="6" t="s">
        <v>118</v>
      </c>
      <c r="E158" s="6" t="s">
        <v>1659</v>
      </c>
      <c r="F158" s="6" t="s">
        <v>120</v>
      </c>
      <c r="G158" s="6" t="s">
        <v>121</v>
      </c>
      <c r="H158" s="6" t="s">
        <v>1660</v>
      </c>
      <c r="I158" s="86">
        <v>1</v>
      </c>
      <c r="J158" s="32" t="s">
        <v>1661</v>
      </c>
      <c r="K158" s="32">
        <v>3</v>
      </c>
      <c r="L158" s="32" t="s">
        <v>1662</v>
      </c>
      <c r="M158" s="99">
        <v>1</v>
      </c>
      <c r="N158" s="30" t="s">
        <v>1663</v>
      </c>
      <c r="O158" s="32">
        <v>3</v>
      </c>
      <c r="P158" s="30" t="s">
        <v>1664</v>
      </c>
      <c r="Q158" s="32">
        <v>3</v>
      </c>
      <c r="R158" s="30" t="s">
        <v>1665</v>
      </c>
      <c r="S158" s="32">
        <v>3</v>
      </c>
      <c r="T158" s="30" t="s">
        <v>1666</v>
      </c>
      <c r="U158" s="32">
        <v>1</v>
      </c>
      <c r="V158" s="6" t="s">
        <v>2284</v>
      </c>
      <c r="W158" s="13">
        <v>5</v>
      </c>
      <c r="X158" s="18" t="s">
        <v>1667</v>
      </c>
      <c r="Y158" s="13">
        <v>5</v>
      </c>
      <c r="Z158" s="6" t="s">
        <v>1668</v>
      </c>
      <c r="AA158" s="13">
        <v>5</v>
      </c>
      <c r="AB158" s="6" t="s">
        <v>1669</v>
      </c>
      <c r="AC158" s="24">
        <v>1</v>
      </c>
      <c r="AD158" s="7">
        <f t="shared" si="12"/>
        <v>4</v>
      </c>
      <c r="AE158" s="7">
        <f t="shared" si="13"/>
        <v>0</v>
      </c>
      <c r="AF158" s="7">
        <f t="shared" si="14"/>
        <v>4</v>
      </c>
      <c r="AG158" s="7">
        <f t="shared" si="15"/>
        <v>0</v>
      </c>
      <c r="AH158" s="7">
        <f t="shared" si="16"/>
        <v>3</v>
      </c>
      <c r="AI158" s="7">
        <f t="shared" si="17"/>
        <v>11</v>
      </c>
      <c r="AJ158" s="7">
        <v>1</v>
      </c>
      <c r="AK158" s="7">
        <v>1</v>
      </c>
    </row>
    <row r="159" spans="1:37" ht="409.6" x14ac:dyDescent="0.15">
      <c r="A159" s="6" t="s">
        <v>1670</v>
      </c>
      <c r="B159" s="6" t="s">
        <v>80</v>
      </c>
      <c r="C159" s="6" t="s">
        <v>41</v>
      </c>
      <c r="D159" s="6" t="s">
        <v>129</v>
      </c>
      <c r="E159" s="6" t="s">
        <v>1671</v>
      </c>
      <c r="F159" s="6" t="s">
        <v>30</v>
      </c>
      <c r="G159" s="6" t="s">
        <v>96</v>
      </c>
      <c r="H159" s="6" t="s">
        <v>1672</v>
      </c>
      <c r="I159" s="86">
        <v>2</v>
      </c>
      <c r="J159" s="32" t="s">
        <v>1673</v>
      </c>
      <c r="K159" s="32">
        <v>3</v>
      </c>
      <c r="L159" s="32" t="s">
        <v>1674</v>
      </c>
      <c r="M159" s="99">
        <v>3</v>
      </c>
      <c r="N159" s="30" t="s">
        <v>1675</v>
      </c>
      <c r="O159" s="32">
        <v>3</v>
      </c>
      <c r="P159" s="30" t="s">
        <v>1676</v>
      </c>
      <c r="Q159" s="32">
        <v>3</v>
      </c>
      <c r="R159" s="30" t="s">
        <v>2285</v>
      </c>
      <c r="S159" s="32">
        <v>3</v>
      </c>
      <c r="T159" s="30" t="s">
        <v>1677</v>
      </c>
      <c r="U159" s="32">
        <v>5</v>
      </c>
      <c r="V159" s="6" t="s">
        <v>1678</v>
      </c>
      <c r="W159" s="13">
        <v>5</v>
      </c>
      <c r="X159" s="18" t="s">
        <v>1679</v>
      </c>
      <c r="Y159" s="13">
        <v>5</v>
      </c>
      <c r="Z159" s="6" t="s">
        <v>1680</v>
      </c>
      <c r="AA159" s="13">
        <v>3</v>
      </c>
      <c r="AB159" s="6" t="s">
        <v>1681</v>
      </c>
      <c r="AC159" s="24">
        <v>2</v>
      </c>
      <c r="AD159" s="7">
        <f t="shared" si="12"/>
        <v>0</v>
      </c>
      <c r="AE159" s="7">
        <f t="shared" si="13"/>
        <v>2</v>
      </c>
      <c r="AF159" s="7">
        <f t="shared" si="14"/>
        <v>6</v>
      </c>
      <c r="AG159" s="7">
        <f t="shared" si="15"/>
        <v>0</v>
      </c>
      <c r="AH159" s="7">
        <f t="shared" si="16"/>
        <v>3</v>
      </c>
      <c r="AI159" s="7">
        <f t="shared" si="17"/>
        <v>11</v>
      </c>
      <c r="AJ159" s="7">
        <v>1</v>
      </c>
      <c r="AK159" s="7">
        <v>1</v>
      </c>
    </row>
    <row r="160" spans="1:37" ht="397" x14ac:dyDescent="0.15">
      <c r="A160" s="6" t="s">
        <v>1682</v>
      </c>
      <c r="B160" s="6" t="s">
        <v>53</v>
      </c>
      <c r="C160" s="6" t="s">
        <v>41</v>
      </c>
      <c r="D160" s="6" t="s">
        <v>118</v>
      </c>
      <c r="E160" s="6" t="s">
        <v>1683</v>
      </c>
      <c r="F160" s="6" t="s">
        <v>30</v>
      </c>
      <c r="G160" s="6" t="s">
        <v>96</v>
      </c>
      <c r="H160" s="6" t="s">
        <v>1684</v>
      </c>
      <c r="I160" s="86">
        <v>2</v>
      </c>
      <c r="J160" s="32" t="s">
        <v>1685</v>
      </c>
      <c r="K160" s="32">
        <v>3</v>
      </c>
      <c r="L160" s="32" t="s">
        <v>1686</v>
      </c>
      <c r="M160" s="99">
        <v>1</v>
      </c>
      <c r="N160" s="30" t="s">
        <v>1687</v>
      </c>
      <c r="O160" s="32">
        <v>3</v>
      </c>
      <c r="P160" s="30" t="s">
        <v>1688</v>
      </c>
      <c r="Q160" s="32">
        <v>1</v>
      </c>
      <c r="R160" s="30" t="s">
        <v>1689</v>
      </c>
      <c r="S160" s="32">
        <v>5</v>
      </c>
      <c r="T160" s="33" t="s">
        <v>1041</v>
      </c>
      <c r="U160" s="100">
        <v>5</v>
      </c>
      <c r="V160" s="6" t="s">
        <v>1690</v>
      </c>
      <c r="W160" s="13">
        <v>5</v>
      </c>
      <c r="X160" s="18" t="s">
        <v>1691</v>
      </c>
      <c r="Y160" s="13">
        <v>5</v>
      </c>
      <c r="Z160" s="6" t="s">
        <v>1692</v>
      </c>
      <c r="AA160" s="13">
        <v>3</v>
      </c>
      <c r="AB160" s="6" t="s">
        <v>1693</v>
      </c>
      <c r="AC160" s="24">
        <v>1</v>
      </c>
      <c r="AD160" s="7">
        <f t="shared" si="12"/>
        <v>3</v>
      </c>
      <c r="AE160" s="7">
        <f t="shared" si="13"/>
        <v>1</v>
      </c>
      <c r="AF160" s="7">
        <f t="shared" si="14"/>
        <v>3</v>
      </c>
      <c r="AG160" s="7">
        <f t="shared" si="15"/>
        <v>0</v>
      </c>
      <c r="AH160" s="7">
        <f t="shared" si="16"/>
        <v>4</v>
      </c>
      <c r="AI160" s="7">
        <f t="shared" si="17"/>
        <v>11</v>
      </c>
      <c r="AJ160" s="7">
        <v>0</v>
      </c>
      <c r="AK160" s="7">
        <v>1</v>
      </c>
    </row>
    <row r="161" spans="1:37" ht="409.6" x14ac:dyDescent="0.15">
      <c r="A161" s="6" t="s">
        <v>1694</v>
      </c>
      <c r="B161" s="6" t="s">
        <v>297</v>
      </c>
      <c r="C161" s="6" t="s">
        <v>41</v>
      </c>
      <c r="D161" s="6" t="s">
        <v>118</v>
      </c>
      <c r="E161" s="6" t="s">
        <v>1695</v>
      </c>
      <c r="F161" s="6" t="s">
        <v>205</v>
      </c>
      <c r="G161" s="6" t="s">
        <v>31</v>
      </c>
      <c r="H161" s="6" t="s">
        <v>1696</v>
      </c>
      <c r="I161" s="86">
        <v>2</v>
      </c>
      <c r="J161" s="32" t="s">
        <v>1697</v>
      </c>
      <c r="K161" s="32">
        <v>1</v>
      </c>
      <c r="L161" s="32" t="s">
        <v>1698</v>
      </c>
      <c r="M161" s="99">
        <v>1</v>
      </c>
      <c r="N161" s="30" t="s">
        <v>1699</v>
      </c>
      <c r="O161" s="32">
        <v>3</v>
      </c>
      <c r="P161" s="33" t="s">
        <v>1041</v>
      </c>
      <c r="Q161" s="100">
        <v>1</v>
      </c>
      <c r="R161" s="30" t="s">
        <v>1700</v>
      </c>
      <c r="S161" s="32">
        <v>3</v>
      </c>
      <c r="T161" s="30" t="s">
        <v>1701</v>
      </c>
      <c r="U161" s="32">
        <v>3</v>
      </c>
      <c r="V161" s="6" t="s">
        <v>1702</v>
      </c>
      <c r="W161" s="13">
        <v>5</v>
      </c>
      <c r="X161" s="18" t="s">
        <v>2286</v>
      </c>
      <c r="Y161" s="13">
        <v>5</v>
      </c>
      <c r="Z161" s="6" t="s">
        <v>1703</v>
      </c>
      <c r="AA161" s="13">
        <v>3</v>
      </c>
      <c r="AB161" s="6" t="s">
        <v>1704</v>
      </c>
      <c r="AC161" s="24">
        <v>2</v>
      </c>
      <c r="AD161" s="7">
        <f t="shared" si="12"/>
        <v>3</v>
      </c>
      <c r="AE161" s="7">
        <f t="shared" si="13"/>
        <v>2</v>
      </c>
      <c r="AF161" s="7">
        <f t="shared" si="14"/>
        <v>4</v>
      </c>
      <c r="AG161" s="7">
        <f t="shared" si="15"/>
        <v>0</v>
      </c>
      <c r="AH161" s="7">
        <f t="shared" si="16"/>
        <v>2</v>
      </c>
      <c r="AI161" s="7">
        <f t="shared" si="17"/>
        <v>11</v>
      </c>
      <c r="AJ161" s="7">
        <v>1</v>
      </c>
      <c r="AK161" s="7">
        <v>1</v>
      </c>
    </row>
    <row r="162" spans="1:37" ht="319" x14ac:dyDescent="0.15">
      <c r="A162" s="6" t="s">
        <v>1705</v>
      </c>
      <c r="B162" s="6" t="s">
        <v>53</v>
      </c>
      <c r="C162" s="6" t="s">
        <v>41</v>
      </c>
      <c r="D162" s="6" t="s">
        <v>54</v>
      </c>
      <c r="E162" s="6" t="s">
        <v>1706</v>
      </c>
      <c r="F162" s="6" t="s">
        <v>205</v>
      </c>
      <c r="G162" s="6" t="s">
        <v>96</v>
      </c>
      <c r="H162" s="6" t="s">
        <v>1707</v>
      </c>
      <c r="I162" s="86">
        <v>1</v>
      </c>
      <c r="J162" s="32" t="s">
        <v>2287</v>
      </c>
      <c r="K162" s="32">
        <v>3</v>
      </c>
      <c r="L162" s="32" t="s">
        <v>1708</v>
      </c>
      <c r="M162" s="99">
        <v>1</v>
      </c>
      <c r="N162" s="30" t="s">
        <v>1709</v>
      </c>
      <c r="O162" s="32">
        <v>1</v>
      </c>
      <c r="P162" s="30" t="s">
        <v>1710</v>
      </c>
      <c r="Q162" s="32">
        <v>1</v>
      </c>
      <c r="R162" s="33" t="s">
        <v>1041</v>
      </c>
      <c r="S162" s="100">
        <v>5</v>
      </c>
      <c r="T162" s="33" t="s">
        <v>1041</v>
      </c>
      <c r="U162" s="100">
        <v>5</v>
      </c>
      <c r="V162" s="6" t="s">
        <v>1711</v>
      </c>
      <c r="W162" s="13">
        <v>5</v>
      </c>
      <c r="X162" s="18" t="s">
        <v>1712</v>
      </c>
      <c r="Y162" s="13">
        <v>5</v>
      </c>
      <c r="Z162" s="6" t="s">
        <v>1713</v>
      </c>
      <c r="AA162" s="13">
        <v>3</v>
      </c>
      <c r="AB162" s="6" t="s">
        <v>1714</v>
      </c>
      <c r="AC162" s="24">
        <v>1</v>
      </c>
      <c r="AD162" s="7">
        <f t="shared" si="12"/>
        <v>5</v>
      </c>
      <c r="AE162" s="7">
        <f t="shared" si="13"/>
        <v>0</v>
      </c>
      <c r="AF162" s="7">
        <f t="shared" si="14"/>
        <v>2</v>
      </c>
      <c r="AG162" s="7">
        <f t="shared" si="15"/>
        <v>0</v>
      </c>
      <c r="AH162" s="7">
        <f t="shared" si="16"/>
        <v>4</v>
      </c>
      <c r="AI162" s="7">
        <f t="shared" si="17"/>
        <v>11</v>
      </c>
      <c r="AJ162" s="7">
        <v>1</v>
      </c>
      <c r="AK162" s="7">
        <v>1</v>
      </c>
    </row>
    <row r="163" spans="1:37" ht="409.6" x14ac:dyDescent="0.15">
      <c r="A163" s="6" t="s">
        <v>1715</v>
      </c>
      <c r="B163" s="6" t="s">
        <v>27</v>
      </c>
      <c r="C163" s="6" t="s">
        <v>41</v>
      </c>
      <c r="D163" s="6" t="s">
        <v>29</v>
      </c>
      <c r="E163" s="6" t="s">
        <v>1716</v>
      </c>
      <c r="F163" s="6" t="s">
        <v>120</v>
      </c>
      <c r="G163" s="6" t="s">
        <v>31</v>
      </c>
      <c r="H163" s="6" t="s">
        <v>2288</v>
      </c>
      <c r="I163" s="86">
        <v>2</v>
      </c>
      <c r="J163" s="32" t="s">
        <v>1717</v>
      </c>
      <c r="K163" s="32">
        <v>1</v>
      </c>
      <c r="L163" s="32" t="s">
        <v>1718</v>
      </c>
      <c r="M163" s="99">
        <v>1</v>
      </c>
      <c r="N163" s="30" t="s">
        <v>1719</v>
      </c>
      <c r="O163" s="32">
        <v>3</v>
      </c>
      <c r="P163" s="30" t="s">
        <v>1720</v>
      </c>
      <c r="Q163" s="32">
        <v>1</v>
      </c>
      <c r="R163" s="30" t="s">
        <v>1721</v>
      </c>
      <c r="S163" s="32">
        <v>3</v>
      </c>
      <c r="T163" s="30" t="s">
        <v>2289</v>
      </c>
      <c r="U163" s="32">
        <v>1</v>
      </c>
      <c r="V163" s="6" t="s">
        <v>1722</v>
      </c>
      <c r="W163" s="13">
        <v>5</v>
      </c>
      <c r="X163" s="18" t="s">
        <v>1723</v>
      </c>
      <c r="Y163" s="13">
        <v>5</v>
      </c>
      <c r="Z163" s="6" t="s">
        <v>1724</v>
      </c>
      <c r="AA163" s="13">
        <v>3</v>
      </c>
      <c r="AB163" s="6" t="s">
        <v>1725</v>
      </c>
      <c r="AC163" s="24">
        <v>2</v>
      </c>
      <c r="AD163" s="7">
        <f t="shared" si="12"/>
        <v>4</v>
      </c>
      <c r="AE163" s="7">
        <f t="shared" si="13"/>
        <v>2</v>
      </c>
      <c r="AF163" s="7">
        <f t="shared" si="14"/>
        <v>3</v>
      </c>
      <c r="AG163" s="7">
        <f t="shared" si="15"/>
        <v>0</v>
      </c>
      <c r="AH163" s="7">
        <f t="shared" si="16"/>
        <v>2</v>
      </c>
      <c r="AI163" s="7">
        <f t="shared" si="17"/>
        <v>11</v>
      </c>
      <c r="AJ163" s="7">
        <v>1</v>
      </c>
      <c r="AK163" s="7">
        <v>1</v>
      </c>
    </row>
    <row r="164" spans="1:37" ht="397" x14ac:dyDescent="0.15">
      <c r="A164" s="6" t="s">
        <v>1726</v>
      </c>
      <c r="B164" s="6" t="s">
        <v>80</v>
      </c>
      <c r="C164" s="6" t="s">
        <v>41</v>
      </c>
      <c r="D164" s="6" t="s">
        <v>129</v>
      </c>
      <c r="E164" s="6" t="s">
        <v>1727</v>
      </c>
      <c r="F164" s="6" t="s">
        <v>68</v>
      </c>
      <c r="G164" s="6" t="s">
        <v>121</v>
      </c>
      <c r="H164" s="6" t="s">
        <v>1728</v>
      </c>
      <c r="I164" s="86">
        <v>1</v>
      </c>
      <c r="J164" s="32" t="s">
        <v>1729</v>
      </c>
      <c r="K164" s="32">
        <v>1</v>
      </c>
      <c r="L164" s="32" t="s">
        <v>1730</v>
      </c>
      <c r="M164" s="99">
        <v>1</v>
      </c>
      <c r="N164" s="30" t="s">
        <v>1731</v>
      </c>
      <c r="O164" s="32">
        <v>3</v>
      </c>
      <c r="P164" s="30" t="s">
        <v>1732</v>
      </c>
      <c r="Q164" s="32">
        <v>1</v>
      </c>
      <c r="R164" s="30" t="s">
        <v>1733</v>
      </c>
      <c r="S164" s="32">
        <v>3</v>
      </c>
      <c r="T164" s="30" t="s">
        <v>1734</v>
      </c>
      <c r="U164" s="32">
        <v>1</v>
      </c>
      <c r="V164" s="6" t="s">
        <v>1735</v>
      </c>
      <c r="W164" s="13">
        <v>5</v>
      </c>
      <c r="X164" s="18" t="s">
        <v>115</v>
      </c>
      <c r="Y164" s="13">
        <v>5</v>
      </c>
      <c r="Z164" s="6" t="s">
        <v>1736</v>
      </c>
      <c r="AA164" s="13">
        <v>3</v>
      </c>
      <c r="AB164" s="6" t="s">
        <v>1737</v>
      </c>
      <c r="AC164" s="24">
        <v>1</v>
      </c>
      <c r="AD164" s="7">
        <f t="shared" si="12"/>
        <v>6</v>
      </c>
      <c r="AE164" s="7">
        <f t="shared" si="13"/>
        <v>0</v>
      </c>
      <c r="AF164" s="7">
        <f t="shared" si="14"/>
        <v>3</v>
      </c>
      <c r="AG164" s="7">
        <f t="shared" si="15"/>
        <v>0</v>
      </c>
      <c r="AH164" s="7">
        <f t="shared" si="16"/>
        <v>2</v>
      </c>
      <c r="AI164" s="7">
        <f t="shared" si="17"/>
        <v>11</v>
      </c>
      <c r="AJ164" s="7">
        <v>0</v>
      </c>
      <c r="AK164" s="7">
        <v>1</v>
      </c>
    </row>
    <row r="165" spans="1:37" ht="358" x14ac:dyDescent="0.15">
      <c r="A165" s="6" t="s">
        <v>1738</v>
      </c>
      <c r="B165" s="6" t="s">
        <v>27</v>
      </c>
      <c r="C165" s="6" t="s">
        <v>41</v>
      </c>
      <c r="D165" s="6" t="s">
        <v>29</v>
      </c>
      <c r="E165" s="6" t="s">
        <v>1739</v>
      </c>
      <c r="F165" s="6" t="s">
        <v>30</v>
      </c>
      <c r="G165" s="6" t="s">
        <v>96</v>
      </c>
      <c r="H165" s="6" t="s">
        <v>1740</v>
      </c>
      <c r="I165" s="86">
        <v>1</v>
      </c>
      <c r="J165" s="32" t="s">
        <v>1741</v>
      </c>
      <c r="K165" s="32">
        <v>1</v>
      </c>
      <c r="L165" s="32" t="s">
        <v>1742</v>
      </c>
      <c r="M165" s="99">
        <v>1</v>
      </c>
      <c r="N165" s="30" t="s">
        <v>1743</v>
      </c>
      <c r="O165" s="32">
        <v>3</v>
      </c>
      <c r="P165" s="30" t="s">
        <v>1744</v>
      </c>
      <c r="Q165" s="32">
        <v>1</v>
      </c>
      <c r="R165" s="30" t="s">
        <v>2290</v>
      </c>
      <c r="S165" s="32">
        <v>3</v>
      </c>
      <c r="T165" s="30" t="s">
        <v>1745</v>
      </c>
      <c r="U165" s="32">
        <v>3</v>
      </c>
      <c r="V165" s="6" t="s">
        <v>1746</v>
      </c>
      <c r="W165" s="13">
        <v>5</v>
      </c>
      <c r="X165" s="18" t="s">
        <v>1747</v>
      </c>
      <c r="Y165" s="13">
        <v>5</v>
      </c>
      <c r="Z165" s="6" t="s">
        <v>1748</v>
      </c>
      <c r="AA165" s="13">
        <v>3</v>
      </c>
      <c r="AB165" s="6" t="s">
        <v>1749</v>
      </c>
      <c r="AC165" s="24">
        <v>1</v>
      </c>
      <c r="AD165" s="7">
        <f t="shared" si="12"/>
        <v>5</v>
      </c>
      <c r="AE165" s="7">
        <f t="shared" si="13"/>
        <v>0</v>
      </c>
      <c r="AF165" s="7">
        <f t="shared" si="14"/>
        <v>4</v>
      </c>
      <c r="AG165" s="7">
        <f t="shared" si="15"/>
        <v>0</v>
      </c>
      <c r="AH165" s="7">
        <f t="shared" si="16"/>
        <v>2</v>
      </c>
      <c r="AI165" s="7">
        <f t="shared" si="17"/>
        <v>11</v>
      </c>
      <c r="AJ165" s="7">
        <v>0</v>
      </c>
      <c r="AK165" s="7">
        <v>1</v>
      </c>
    </row>
    <row r="166" spans="1:37" ht="306" x14ac:dyDescent="0.15">
      <c r="A166" s="6" t="s">
        <v>1750</v>
      </c>
      <c r="B166" s="6" t="s">
        <v>27</v>
      </c>
      <c r="C166" s="6" t="s">
        <v>41</v>
      </c>
      <c r="D166" s="6" t="s">
        <v>29</v>
      </c>
      <c r="E166" s="6" t="s">
        <v>1751</v>
      </c>
      <c r="F166" s="6" t="s">
        <v>205</v>
      </c>
      <c r="G166" s="6" t="s">
        <v>96</v>
      </c>
      <c r="H166" s="6" t="s">
        <v>1752</v>
      </c>
      <c r="I166" s="86">
        <v>2</v>
      </c>
      <c r="J166" s="32" t="s">
        <v>1753</v>
      </c>
      <c r="K166" s="32">
        <v>5</v>
      </c>
      <c r="L166" s="32" t="s">
        <v>2291</v>
      </c>
      <c r="M166" s="99">
        <v>3</v>
      </c>
      <c r="N166" s="30" t="s">
        <v>1754</v>
      </c>
      <c r="O166" s="32">
        <v>3</v>
      </c>
      <c r="P166" s="30" t="s">
        <v>2292</v>
      </c>
      <c r="Q166" s="32">
        <v>2</v>
      </c>
      <c r="R166" s="30" t="s">
        <v>2293</v>
      </c>
      <c r="S166" s="32">
        <v>3</v>
      </c>
      <c r="T166" s="30" t="s">
        <v>1755</v>
      </c>
      <c r="U166" s="32">
        <v>3</v>
      </c>
      <c r="V166" s="6" t="s">
        <v>1756</v>
      </c>
      <c r="W166" s="13">
        <v>5</v>
      </c>
      <c r="X166" s="18" t="s">
        <v>1757</v>
      </c>
      <c r="Y166" s="13">
        <v>5</v>
      </c>
      <c r="Z166" s="6" t="s">
        <v>1758</v>
      </c>
      <c r="AA166" s="13">
        <v>2</v>
      </c>
      <c r="AB166" s="6" t="s">
        <v>1759</v>
      </c>
      <c r="AC166" s="24">
        <v>2</v>
      </c>
      <c r="AD166" s="7">
        <f t="shared" si="12"/>
        <v>0</v>
      </c>
      <c r="AE166" s="7">
        <f t="shared" si="13"/>
        <v>4</v>
      </c>
      <c r="AF166" s="7">
        <f t="shared" si="14"/>
        <v>4</v>
      </c>
      <c r="AG166" s="7">
        <f t="shared" si="15"/>
        <v>0</v>
      </c>
      <c r="AH166" s="7">
        <f t="shared" si="16"/>
        <v>3</v>
      </c>
      <c r="AI166" s="7">
        <f t="shared" si="17"/>
        <v>11</v>
      </c>
      <c r="AJ166" s="7">
        <v>1</v>
      </c>
      <c r="AK166" s="7">
        <v>1</v>
      </c>
    </row>
    <row r="167" spans="1:37" ht="409.6" x14ac:dyDescent="0.15">
      <c r="A167" s="6" t="s">
        <v>1760</v>
      </c>
      <c r="B167" s="6" t="s">
        <v>80</v>
      </c>
      <c r="C167" s="6" t="s">
        <v>41</v>
      </c>
      <c r="D167" s="6" t="s">
        <v>29</v>
      </c>
      <c r="E167" s="6" t="s">
        <v>1761</v>
      </c>
      <c r="F167" s="6" t="s">
        <v>205</v>
      </c>
      <c r="G167" s="6" t="s">
        <v>363</v>
      </c>
      <c r="H167" s="6" t="s">
        <v>1762</v>
      </c>
      <c r="I167" s="86">
        <v>2</v>
      </c>
      <c r="J167" s="32" t="s">
        <v>1763</v>
      </c>
      <c r="K167" s="32">
        <v>3</v>
      </c>
      <c r="L167" s="32" t="s">
        <v>1764</v>
      </c>
      <c r="M167" s="99">
        <v>1</v>
      </c>
      <c r="N167" s="30" t="s">
        <v>1765</v>
      </c>
      <c r="O167" s="32">
        <v>3</v>
      </c>
      <c r="P167" s="30" t="s">
        <v>2294</v>
      </c>
      <c r="Q167" s="32">
        <v>1</v>
      </c>
      <c r="R167" s="30" t="s">
        <v>1766</v>
      </c>
      <c r="S167" s="32">
        <v>3</v>
      </c>
      <c r="T167" s="30" t="s">
        <v>1767</v>
      </c>
      <c r="U167" s="32">
        <v>1</v>
      </c>
      <c r="V167" s="6" t="s">
        <v>1768</v>
      </c>
      <c r="W167" s="13">
        <v>1</v>
      </c>
      <c r="X167" s="18" t="s">
        <v>2295</v>
      </c>
      <c r="Y167" s="13">
        <v>5</v>
      </c>
      <c r="Z167" s="6" t="s">
        <v>1769</v>
      </c>
      <c r="AA167" s="13">
        <v>3</v>
      </c>
      <c r="AB167" s="6" t="s">
        <v>1770</v>
      </c>
      <c r="AC167" s="24">
        <v>4</v>
      </c>
      <c r="AD167" s="7">
        <f t="shared" si="12"/>
        <v>4</v>
      </c>
      <c r="AE167" s="7">
        <f t="shared" si="13"/>
        <v>1</v>
      </c>
      <c r="AF167" s="7">
        <f t="shared" si="14"/>
        <v>4</v>
      </c>
      <c r="AG167" s="7">
        <f t="shared" si="15"/>
        <v>1</v>
      </c>
      <c r="AH167" s="7">
        <f t="shared" si="16"/>
        <v>1</v>
      </c>
      <c r="AI167" s="7">
        <f t="shared" si="17"/>
        <v>11</v>
      </c>
      <c r="AJ167" s="7">
        <v>1</v>
      </c>
      <c r="AK167" s="7">
        <v>1</v>
      </c>
    </row>
    <row r="168" spans="1:37" ht="224" x14ac:dyDescent="0.15">
      <c r="A168" s="6" t="s">
        <v>1771</v>
      </c>
      <c r="B168" s="6" t="s">
        <v>80</v>
      </c>
      <c r="C168" s="6" t="s">
        <v>41</v>
      </c>
      <c r="D168" s="6" t="s">
        <v>118</v>
      </c>
      <c r="E168" s="6" t="s">
        <v>1772</v>
      </c>
      <c r="F168" s="6" t="s">
        <v>56</v>
      </c>
      <c r="G168" s="6" t="s">
        <v>96</v>
      </c>
      <c r="H168" s="6" t="s">
        <v>1773</v>
      </c>
      <c r="I168" s="86">
        <v>1</v>
      </c>
      <c r="J168" s="32" t="s">
        <v>1774</v>
      </c>
      <c r="K168" s="32">
        <v>5</v>
      </c>
      <c r="L168" s="100" t="s">
        <v>1041</v>
      </c>
      <c r="M168" s="101">
        <v>5</v>
      </c>
      <c r="N168" s="30" t="s">
        <v>1775</v>
      </c>
      <c r="O168" s="32">
        <v>3</v>
      </c>
      <c r="P168" s="30" t="s">
        <v>1776</v>
      </c>
      <c r="Q168" s="32">
        <v>1</v>
      </c>
      <c r="R168" s="30" t="s">
        <v>1777</v>
      </c>
      <c r="S168" s="32">
        <v>3</v>
      </c>
      <c r="T168" s="30" t="s">
        <v>1778</v>
      </c>
      <c r="U168" s="32">
        <v>1</v>
      </c>
      <c r="V168" s="6" t="s">
        <v>1779</v>
      </c>
      <c r="W168" s="13">
        <v>5</v>
      </c>
      <c r="X168" s="21" t="s">
        <v>1041</v>
      </c>
      <c r="Y168" s="13">
        <v>5</v>
      </c>
      <c r="Z168" s="6" t="s">
        <v>1780</v>
      </c>
      <c r="AA168" s="13">
        <v>3</v>
      </c>
      <c r="AB168" s="6" t="s">
        <v>1781</v>
      </c>
      <c r="AC168" s="24">
        <v>2</v>
      </c>
      <c r="AD168" s="7">
        <f t="shared" si="12"/>
        <v>3</v>
      </c>
      <c r="AE168" s="7">
        <f t="shared" si="13"/>
        <v>1</v>
      </c>
      <c r="AF168" s="7">
        <f t="shared" si="14"/>
        <v>3</v>
      </c>
      <c r="AG168" s="7">
        <f t="shared" si="15"/>
        <v>0</v>
      </c>
      <c r="AH168" s="7">
        <f t="shared" si="16"/>
        <v>4</v>
      </c>
      <c r="AI168" s="7">
        <f t="shared" si="17"/>
        <v>11</v>
      </c>
      <c r="AJ168" s="7">
        <v>0</v>
      </c>
      <c r="AK168" s="7">
        <v>0</v>
      </c>
    </row>
    <row r="169" spans="1:37" ht="409.6" x14ac:dyDescent="0.15">
      <c r="A169" s="6" t="s">
        <v>1782</v>
      </c>
      <c r="B169" s="6" t="s">
        <v>297</v>
      </c>
      <c r="C169" s="6" t="s">
        <v>41</v>
      </c>
      <c r="D169" s="6" t="s">
        <v>54</v>
      </c>
      <c r="E169" s="6" t="s">
        <v>1783</v>
      </c>
      <c r="F169" s="6" t="s">
        <v>120</v>
      </c>
      <c r="G169" s="6" t="s">
        <v>96</v>
      </c>
      <c r="H169" s="6" t="s">
        <v>1784</v>
      </c>
      <c r="I169" s="86">
        <v>2</v>
      </c>
      <c r="J169" s="32" t="s">
        <v>1785</v>
      </c>
      <c r="K169" s="32">
        <v>3</v>
      </c>
      <c r="L169" s="32" t="s">
        <v>1786</v>
      </c>
      <c r="M169" s="99">
        <v>2</v>
      </c>
      <c r="N169" s="30" t="s">
        <v>2427</v>
      </c>
      <c r="O169" s="32">
        <v>3</v>
      </c>
      <c r="P169" s="30" t="s">
        <v>2428</v>
      </c>
      <c r="Q169" s="32">
        <v>2</v>
      </c>
      <c r="R169" s="30" t="s">
        <v>2296</v>
      </c>
      <c r="S169" s="32">
        <v>3</v>
      </c>
      <c r="T169" s="30" t="s">
        <v>2297</v>
      </c>
      <c r="U169" s="32">
        <v>2</v>
      </c>
      <c r="V169" s="6" t="s">
        <v>2298</v>
      </c>
      <c r="W169" s="13">
        <v>5</v>
      </c>
      <c r="X169" s="18" t="s">
        <v>2299</v>
      </c>
      <c r="Y169" s="13">
        <v>5</v>
      </c>
      <c r="Z169" s="6" t="s">
        <v>1787</v>
      </c>
      <c r="AA169" s="13">
        <v>2</v>
      </c>
      <c r="AB169" s="6" t="s">
        <v>1788</v>
      </c>
      <c r="AC169" s="24">
        <v>2</v>
      </c>
      <c r="AD169" s="7">
        <f t="shared" si="12"/>
        <v>0</v>
      </c>
      <c r="AE169" s="7">
        <f t="shared" si="13"/>
        <v>6</v>
      </c>
      <c r="AF169" s="7">
        <f t="shared" si="14"/>
        <v>3</v>
      </c>
      <c r="AG169" s="7">
        <f t="shared" si="15"/>
        <v>0</v>
      </c>
      <c r="AH169" s="7">
        <f t="shared" si="16"/>
        <v>2</v>
      </c>
      <c r="AI169" s="7">
        <f t="shared" si="17"/>
        <v>11</v>
      </c>
      <c r="AJ169" s="7">
        <v>1</v>
      </c>
      <c r="AK169" s="7">
        <v>1</v>
      </c>
    </row>
    <row r="170" spans="1:37" ht="409.6" x14ac:dyDescent="0.15">
      <c r="A170" s="6" t="s">
        <v>1789</v>
      </c>
      <c r="B170" s="6" t="s">
        <v>80</v>
      </c>
      <c r="C170" s="6" t="s">
        <v>41</v>
      </c>
      <c r="D170" s="6" t="s">
        <v>740</v>
      </c>
      <c r="E170" s="6" t="s">
        <v>1790</v>
      </c>
      <c r="F170" s="6" t="s">
        <v>30</v>
      </c>
      <c r="G170" s="6" t="s">
        <v>31</v>
      </c>
      <c r="H170" s="6" t="s">
        <v>1791</v>
      </c>
      <c r="I170" s="86">
        <v>2</v>
      </c>
      <c r="J170" s="32" t="s">
        <v>1792</v>
      </c>
      <c r="K170" s="32">
        <v>3</v>
      </c>
      <c r="L170" s="32" t="s">
        <v>1793</v>
      </c>
      <c r="M170" s="99">
        <v>3</v>
      </c>
      <c r="N170" s="30" t="s">
        <v>2429</v>
      </c>
      <c r="O170" s="32">
        <v>3</v>
      </c>
      <c r="P170" s="30" t="s">
        <v>1794</v>
      </c>
      <c r="Q170" s="32">
        <v>1</v>
      </c>
      <c r="R170" s="30" t="s">
        <v>1795</v>
      </c>
      <c r="S170" s="32">
        <v>3</v>
      </c>
      <c r="T170" s="30" t="s">
        <v>1796</v>
      </c>
      <c r="U170" s="32">
        <v>5</v>
      </c>
      <c r="V170" s="6" t="s">
        <v>1797</v>
      </c>
      <c r="W170" s="13">
        <v>5</v>
      </c>
      <c r="X170" s="21" t="s">
        <v>1041</v>
      </c>
      <c r="Y170" s="13">
        <v>5</v>
      </c>
      <c r="Z170" s="6" t="s">
        <v>1798</v>
      </c>
      <c r="AA170" s="13">
        <v>1</v>
      </c>
      <c r="AB170" s="6" t="s">
        <v>1799</v>
      </c>
      <c r="AC170" s="24">
        <v>2</v>
      </c>
      <c r="AD170" s="7">
        <f t="shared" si="12"/>
        <v>2</v>
      </c>
      <c r="AE170" s="7">
        <f t="shared" si="13"/>
        <v>2</v>
      </c>
      <c r="AF170" s="7">
        <f t="shared" si="14"/>
        <v>4</v>
      </c>
      <c r="AG170" s="7">
        <f t="shared" si="15"/>
        <v>0</v>
      </c>
      <c r="AH170" s="7">
        <f t="shared" si="16"/>
        <v>3</v>
      </c>
      <c r="AI170" s="7">
        <f t="shared" si="17"/>
        <v>11</v>
      </c>
      <c r="AJ170" s="7">
        <v>0</v>
      </c>
      <c r="AK170" s="7">
        <v>0</v>
      </c>
    </row>
    <row r="171" spans="1:37" ht="126" x14ac:dyDescent="0.15">
      <c r="A171" s="6" t="s">
        <v>1800</v>
      </c>
      <c r="B171" s="6" t="s">
        <v>297</v>
      </c>
      <c r="C171" s="6" t="s">
        <v>28</v>
      </c>
      <c r="D171" s="6" t="s">
        <v>66</v>
      </c>
      <c r="E171" s="6" t="s">
        <v>1801</v>
      </c>
      <c r="F171" s="6" t="s">
        <v>82</v>
      </c>
      <c r="G171" s="6" t="s">
        <v>363</v>
      </c>
      <c r="H171" s="6" t="s">
        <v>1802</v>
      </c>
      <c r="I171" s="86">
        <v>2</v>
      </c>
      <c r="J171" s="32" t="s">
        <v>1803</v>
      </c>
      <c r="K171" s="32">
        <v>3</v>
      </c>
      <c r="L171" s="32" t="s">
        <v>1804</v>
      </c>
      <c r="M171" s="99">
        <v>1</v>
      </c>
      <c r="N171" s="33" t="s">
        <v>1041</v>
      </c>
      <c r="O171" s="100">
        <v>5</v>
      </c>
      <c r="P171" s="33" t="s">
        <v>1041</v>
      </c>
      <c r="Q171" s="100">
        <v>5</v>
      </c>
      <c r="R171" s="30" t="s">
        <v>1805</v>
      </c>
      <c r="S171" s="32">
        <v>3</v>
      </c>
      <c r="T171" s="30" t="s">
        <v>1804</v>
      </c>
      <c r="U171" s="32">
        <v>1</v>
      </c>
      <c r="V171" s="6" t="s">
        <v>1806</v>
      </c>
      <c r="W171" s="13">
        <v>5</v>
      </c>
      <c r="X171" s="21" t="s">
        <v>1041</v>
      </c>
      <c r="Y171" s="13">
        <v>5</v>
      </c>
      <c r="Z171" s="6">
        <v>134</v>
      </c>
      <c r="AA171" s="13">
        <v>5</v>
      </c>
      <c r="AB171" s="7" t="s">
        <v>1041</v>
      </c>
      <c r="AC171" s="26">
        <v>5</v>
      </c>
      <c r="AD171" s="7">
        <f t="shared" si="12"/>
        <v>2</v>
      </c>
      <c r="AE171" s="7">
        <f t="shared" si="13"/>
        <v>1</v>
      </c>
      <c r="AF171" s="7">
        <f t="shared" si="14"/>
        <v>2</v>
      </c>
      <c r="AG171" s="7">
        <f t="shared" si="15"/>
        <v>0</v>
      </c>
      <c r="AH171" s="7">
        <f t="shared" si="16"/>
        <v>6</v>
      </c>
      <c r="AI171" s="7">
        <f t="shared" si="17"/>
        <v>11</v>
      </c>
      <c r="AJ171" s="7">
        <v>0</v>
      </c>
      <c r="AK171" s="7">
        <v>0</v>
      </c>
    </row>
    <row r="172" spans="1:37" ht="358" x14ac:dyDescent="0.15">
      <c r="A172" s="6" t="s">
        <v>1807</v>
      </c>
      <c r="B172" s="6" t="s">
        <v>297</v>
      </c>
      <c r="C172" s="6" t="s">
        <v>28</v>
      </c>
      <c r="D172" s="6" t="s">
        <v>54</v>
      </c>
      <c r="E172" s="6" t="s">
        <v>1808</v>
      </c>
      <c r="F172" s="6" t="s">
        <v>120</v>
      </c>
      <c r="G172" s="6" t="s">
        <v>96</v>
      </c>
      <c r="H172" s="6" t="s">
        <v>1809</v>
      </c>
      <c r="I172" s="86">
        <v>2</v>
      </c>
      <c r="J172" s="32" t="s">
        <v>2300</v>
      </c>
      <c r="K172" s="32">
        <v>3</v>
      </c>
      <c r="L172" s="32" t="s">
        <v>1810</v>
      </c>
      <c r="M172" s="99">
        <v>3</v>
      </c>
      <c r="N172" s="30" t="s">
        <v>2301</v>
      </c>
      <c r="O172" s="32">
        <v>3</v>
      </c>
      <c r="P172" s="30" t="s">
        <v>1811</v>
      </c>
      <c r="Q172" s="32">
        <v>3</v>
      </c>
      <c r="R172" s="33" t="s">
        <v>1041</v>
      </c>
      <c r="S172" s="100">
        <v>5</v>
      </c>
      <c r="T172" s="33" t="s">
        <v>1041</v>
      </c>
      <c r="U172" s="100">
        <v>5</v>
      </c>
      <c r="V172" s="6" t="s">
        <v>1812</v>
      </c>
      <c r="W172" s="13">
        <v>5</v>
      </c>
      <c r="X172" s="18" t="s">
        <v>2302</v>
      </c>
      <c r="Y172" s="13">
        <v>2</v>
      </c>
      <c r="Z172" s="6" t="s">
        <v>1813</v>
      </c>
      <c r="AA172" s="13">
        <v>2</v>
      </c>
      <c r="AB172" s="6" t="s">
        <v>1814</v>
      </c>
      <c r="AC172" s="24">
        <v>2</v>
      </c>
      <c r="AD172" s="7">
        <f t="shared" si="12"/>
        <v>0</v>
      </c>
      <c r="AE172" s="7">
        <f t="shared" si="13"/>
        <v>4</v>
      </c>
      <c r="AF172" s="7">
        <f t="shared" si="14"/>
        <v>4</v>
      </c>
      <c r="AG172" s="7">
        <f t="shared" si="15"/>
        <v>0</v>
      </c>
      <c r="AH172" s="7">
        <f t="shared" si="16"/>
        <v>3</v>
      </c>
      <c r="AI172" s="7">
        <f t="shared" si="17"/>
        <v>11</v>
      </c>
      <c r="AJ172" s="7">
        <v>1</v>
      </c>
      <c r="AK172" s="7">
        <v>1</v>
      </c>
    </row>
    <row r="173" spans="1:37" ht="126" x14ac:dyDescent="0.15">
      <c r="A173" s="6" t="s">
        <v>1815</v>
      </c>
      <c r="B173" s="6" t="s">
        <v>297</v>
      </c>
      <c r="C173" s="6" t="s">
        <v>28</v>
      </c>
      <c r="D173" s="6" t="s">
        <v>54</v>
      </c>
      <c r="E173" s="6" t="s">
        <v>1017</v>
      </c>
      <c r="F173" s="6" t="s">
        <v>82</v>
      </c>
      <c r="G173" s="6" t="s">
        <v>31</v>
      </c>
      <c r="H173" s="6" t="s">
        <v>1816</v>
      </c>
      <c r="I173" s="86">
        <v>1</v>
      </c>
      <c r="J173" s="32" t="s">
        <v>1817</v>
      </c>
      <c r="K173" s="32">
        <v>1</v>
      </c>
      <c r="L173" s="32" t="s">
        <v>1818</v>
      </c>
      <c r="M173" s="99">
        <v>1</v>
      </c>
      <c r="N173" s="30" t="s">
        <v>2430</v>
      </c>
      <c r="O173" s="32">
        <v>3</v>
      </c>
      <c r="P173" s="30" t="s">
        <v>1819</v>
      </c>
      <c r="Q173" s="32">
        <v>1</v>
      </c>
      <c r="R173" s="30" t="s">
        <v>1820</v>
      </c>
      <c r="S173" s="32">
        <v>3</v>
      </c>
      <c r="T173" s="30" t="s">
        <v>1821</v>
      </c>
      <c r="U173" s="32">
        <v>1</v>
      </c>
      <c r="V173" s="6" t="s">
        <v>1822</v>
      </c>
      <c r="W173" s="13">
        <v>5</v>
      </c>
      <c r="X173" s="18" t="s">
        <v>115</v>
      </c>
      <c r="Y173" s="13">
        <v>5</v>
      </c>
      <c r="Z173" s="6" t="s">
        <v>1823</v>
      </c>
      <c r="AA173" s="13">
        <v>5</v>
      </c>
      <c r="AB173" s="6" t="s">
        <v>1824</v>
      </c>
      <c r="AC173" s="24">
        <v>1</v>
      </c>
      <c r="AD173" s="7">
        <f t="shared" si="12"/>
        <v>6</v>
      </c>
      <c r="AE173" s="7">
        <f t="shared" si="13"/>
        <v>0</v>
      </c>
      <c r="AF173" s="7">
        <f t="shared" si="14"/>
        <v>2</v>
      </c>
      <c r="AG173" s="7">
        <f t="shared" si="15"/>
        <v>0</v>
      </c>
      <c r="AH173" s="7">
        <f t="shared" si="16"/>
        <v>3</v>
      </c>
      <c r="AI173" s="7">
        <f t="shared" si="17"/>
        <v>11</v>
      </c>
      <c r="AJ173" s="7">
        <v>0</v>
      </c>
      <c r="AK173" s="7">
        <v>1</v>
      </c>
    </row>
    <row r="174" spans="1:37" ht="345" x14ac:dyDescent="0.15">
      <c r="A174" s="6" t="s">
        <v>1825</v>
      </c>
      <c r="B174" s="6" t="s">
        <v>297</v>
      </c>
      <c r="C174" s="6" t="s">
        <v>41</v>
      </c>
      <c r="D174" s="6" t="s">
        <v>107</v>
      </c>
      <c r="E174" s="6" t="s">
        <v>2303</v>
      </c>
      <c r="F174" s="6" t="s">
        <v>30</v>
      </c>
      <c r="G174" s="6" t="s">
        <v>363</v>
      </c>
      <c r="H174" s="6" t="s">
        <v>1826</v>
      </c>
      <c r="I174" s="86">
        <v>1</v>
      </c>
      <c r="J174" s="32" t="s">
        <v>2304</v>
      </c>
      <c r="K174" s="32">
        <v>3</v>
      </c>
      <c r="L174" s="32" t="s">
        <v>1827</v>
      </c>
      <c r="M174" s="99">
        <v>3</v>
      </c>
      <c r="N174" s="30" t="s">
        <v>1828</v>
      </c>
      <c r="O174" s="32">
        <v>3</v>
      </c>
      <c r="P174" s="30" t="s">
        <v>1829</v>
      </c>
      <c r="Q174" s="32">
        <v>1</v>
      </c>
      <c r="R174" s="30" t="s">
        <v>1830</v>
      </c>
      <c r="S174" s="32">
        <v>3</v>
      </c>
      <c r="T174" s="30" t="s">
        <v>1831</v>
      </c>
      <c r="U174" s="32">
        <v>5</v>
      </c>
      <c r="V174" s="6" t="s">
        <v>1832</v>
      </c>
      <c r="W174" s="13">
        <v>5</v>
      </c>
      <c r="X174" s="21" t="s">
        <v>1041</v>
      </c>
      <c r="Y174" s="13">
        <v>5</v>
      </c>
      <c r="Z174" s="6">
        <v>118</v>
      </c>
      <c r="AA174" s="13">
        <v>5</v>
      </c>
      <c r="AB174" s="6" t="s">
        <v>1833</v>
      </c>
      <c r="AC174" s="24">
        <v>1</v>
      </c>
      <c r="AD174" s="7">
        <f t="shared" si="12"/>
        <v>3</v>
      </c>
      <c r="AE174" s="7">
        <f t="shared" si="13"/>
        <v>0</v>
      </c>
      <c r="AF174" s="7">
        <f t="shared" si="14"/>
        <v>4</v>
      </c>
      <c r="AG174" s="7">
        <f t="shared" si="15"/>
        <v>0</v>
      </c>
      <c r="AH174" s="7">
        <f t="shared" si="16"/>
        <v>4</v>
      </c>
      <c r="AI174" s="7">
        <f t="shared" si="17"/>
        <v>11</v>
      </c>
      <c r="AJ174" s="7">
        <v>0</v>
      </c>
      <c r="AK174" s="7">
        <v>1</v>
      </c>
    </row>
    <row r="175" spans="1:37" ht="252" x14ac:dyDescent="0.15">
      <c r="A175" s="6" t="s">
        <v>1834</v>
      </c>
      <c r="B175" s="6" t="s">
        <v>297</v>
      </c>
      <c r="C175" s="6" t="s">
        <v>28</v>
      </c>
      <c r="D175" s="6" t="s">
        <v>118</v>
      </c>
      <c r="E175" s="6" t="s">
        <v>1835</v>
      </c>
      <c r="F175" s="6" t="s">
        <v>30</v>
      </c>
      <c r="G175" s="6" t="s">
        <v>363</v>
      </c>
      <c r="H175" s="6" t="s">
        <v>1836</v>
      </c>
      <c r="I175" s="86">
        <v>1</v>
      </c>
      <c r="J175" s="32" t="s">
        <v>1837</v>
      </c>
      <c r="K175" s="32">
        <v>3</v>
      </c>
      <c r="L175" s="32" t="s">
        <v>1838</v>
      </c>
      <c r="M175" s="99">
        <v>3</v>
      </c>
      <c r="N175" s="30" t="s">
        <v>1839</v>
      </c>
      <c r="O175" s="32">
        <v>3</v>
      </c>
      <c r="P175" s="30" t="s">
        <v>1840</v>
      </c>
      <c r="Q175" s="32">
        <v>1</v>
      </c>
      <c r="R175" s="30" t="s">
        <v>1841</v>
      </c>
      <c r="S175" s="32">
        <v>3</v>
      </c>
      <c r="T175" s="30" t="s">
        <v>1842</v>
      </c>
      <c r="U175" s="32">
        <v>1</v>
      </c>
      <c r="V175" s="6" t="s">
        <v>1843</v>
      </c>
      <c r="W175" s="13">
        <v>5</v>
      </c>
      <c r="X175" s="18" t="s">
        <v>115</v>
      </c>
      <c r="Y175" s="13">
        <v>5</v>
      </c>
      <c r="Z175" s="6" t="s">
        <v>1844</v>
      </c>
      <c r="AA175" s="13">
        <v>3</v>
      </c>
      <c r="AB175" s="6" t="s">
        <v>1845</v>
      </c>
      <c r="AC175" s="24">
        <v>1</v>
      </c>
      <c r="AD175" s="7">
        <f t="shared" si="12"/>
        <v>4</v>
      </c>
      <c r="AE175" s="7">
        <f t="shared" si="13"/>
        <v>0</v>
      </c>
      <c r="AF175" s="7">
        <f t="shared" si="14"/>
        <v>5</v>
      </c>
      <c r="AG175" s="7">
        <f t="shared" si="15"/>
        <v>0</v>
      </c>
      <c r="AH175" s="7">
        <f t="shared" si="16"/>
        <v>2</v>
      </c>
      <c r="AI175" s="7">
        <f t="shared" si="17"/>
        <v>11</v>
      </c>
      <c r="AJ175" s="7">
        <v>0</v>
      </c>
      <c r="AK175" s="7">
        <v>1</v>
      </c>
    </row>
    <row r="176" spans="1:37" ht="409.6" x14ac:dyDescent="0.15">
      <c r="A176" s="6" t="s">
        <v>1846</v>
      </c>
      <c r="B176" s="6" t="s">
        <v>297</v>
      </c>
      <c r="C176" s="6" t="s">
        <v>41</v>
      </c>
      <c r="D176" s="6" t="s">
        <v>118</v>
      </c>
      <c r="E176" s="6" t="s">
        <v>1847</v>
      </c>
      <c r="F176" s="6" t="s">
        <v>56</v>
      </c>
      <c r="G176" s="6" t="s">
        <v>31</v>
      </c>
      <c r="H176" s="6" t="s">
        <v>1848</v>
      </c>
      <c r="I176" s="86">
        <v>1</v>
      </c>
      <c r="J176" s="32" t="s">
        <v>2305</v>
      </c>
      <c r="K176" s="32">
        <v>3</v>
      </c>
      <c r="L176" s="32" t="s">
        <v>1849</v>
      </c>
      <c r="M176" s="99">
        <v>1</v>
      </c>
      <c r="N176" s="30" t="s">
        <v>1850</v>
      </c>
      <c r="O176" s="32">
        <v>3</v>
      </c>
      <c r="P176" s="30" t="s">
        <v>1851</v>
      </c>
      <c r="Q176" s="32">
        <v>1</v>
      </c>
      <c r="R176" s="30" t="s">
        <v>1852</v>
      </c>
      <c r="S176" s="32">
        <v>5</v>
      </c>
      <c r="T176" s="30" t="s">
        <v>981</v>
      </c>
      <c r="U176" s="32">
        <v>5</v>
      </c>
      <c r="V176" s="6" t="s">
        <v>1853</v>
      </c>
      <c r="W176" s="13">
        <v>5</v>
      </c>
      <c r="X176" s="18" t="s">
        <v>1854</v>
      </c>
      <c r="Y176" s="13">
        <v>5</v>
      </c>
      <c r="Z176" s="6" t="s">
        <v>1855</v>
      </c>
      <c r="AA176" s="13">
        <v>5</v>
      </c>
      <c r="AB176" s="6" t="s">
        <v>1856</v>
      </c>
      <c r="AC176" s="24">
        <v>1</v>
      </c>
      <c r="AD176" s="7">
        <f t="shared" si="12"/>
        <v>4</v>
      </c>
      <c r="AE176" s="7">
        <f t="shared" si="13"/>
        <v>0</v>
      </c>
      <c r="AF176" s="7">
        <f t="shared" si="14"/>
        <v>2</v>
      </c>
      <c r="AG176" s="7">
        <f t="shared" si="15"/>
        <v>0</v>
      </c>
      <c r="AH176" s="7">
        <f t="shared" si="16"/>
        <v>5</v>
      </c>
      <c r="AI176" s="7">
        <f t="shared" si="17"/>
        <v>11</v>
      </c>
      <c r="AJ176" s="7">
        <v>1</v>
      </c>
      <c r="AK176" s="7">
        <v>1</v>
      </c>
    </row>
    <row r="177" spans="1:37" ht="252" x14ac:dyDescent="0.15">
      <c r="A177" s="6" t="s">
        <v>1857</v>
      </c>
      <c r="B177" s="6" t="s">
        <v>297</v>
      </c>
      <c r="C177" s="6" t="s">
        <v>41</v>
      </c>
      <c r="D177" s="6" t="s">
        <v>54</v>
      </c>
      <c r="E177" s="6" t="s">
        <v>868</v>
      </c>
      <c r="F177" s="6" t="s">
        <v>56</v>
      </c>
      <c r="G177" s="6" t="s">
        <v>31</v>
      </c>
      <c r="H177" s="6" t="s">
        <v>1858</v>
      </c>
      <c r="I177" s="86">
        <v>2</v>
      </c>
      <c r="J177" s="32" t="s">
        <v>1859</v>
      </c>
      <c r="K177" s="32">
        <v>5</v>
      </c>
      <c r="L177" s="32" t="s">
        <v>1860</v>
      </c>
      <c r="M177" s="99">
        <v>1</v>
      </c>
      <c r="N177" s="30" t="s">
        <v>2306</v>
      </c>
      <c r="O177" s="32">
        <v>5</v>
      </c>
      <c r="P177" s="30" t="s">
        <v>1861</v>
      </c>
      <c r="Q177" s="32">
        <v>1</v>
      </c>
      <c r="R177" s="30" t="s">
        <v>1862</v>
      </c>
      <c r="S177" s="32">
        <v>5</v>
      </c>
      <c r="T177" s="30" t="s">
        <v>590</v>
      </c>
      <c r="U177" s="32">
        <v>1</v>
      </c>
      <c r="V177" s="6" t="s">
        <v>1863</v>
      </c>
      <c r="W177" s="13">
        <v>5</v>
      </c>
      <c r="X177" s="18" t="s">
        <v>1864</v>
      </c>
      <c r="Y177" s="13">
        <v>5</v>
      </c>
      <c r="Z177" s="6" t="s">
        <v>1865</v>
      </c>
      <c r="AA177" s="13">
        <v>2</v>
      </c>
      <c r="AB177" s="6" t="s">
        <v>1866</v>
      </c>
      <c r="AC177" s="24">
        <v>1</v>
      </c>
      <c r="AD177" s="7">
        <f t="shared" si="12"/>
        <v>4</v>
      </c>
      <c r="AE177" s="7">
        <f t="shared" si="13"/>
        <v>2</v>
      </c>
      <c r="AF177" s="7">
        <f t="shared" si="14"/>
        <v>0</v>
      </c>
      <c r="AG177" s="7">
        <f t="shared" si="15"/>
        <v>0</v>
      </c>
      <c r="AH177" s="7">
        <f t="shared" si="16"/>
        <v>5</v>
      </c>
      <c r="AI177" s="7">
        <f t="shared" si="17"/>
        <v>11</v>
      </c>
      <c r="AJ177" s="7">
        <v>1</v>
      </c>
      <c r="AK177" s="7">
        <v>1</v>
      </c>
    </row>
    <row r="178" spans="1:37" ht="224" x14ac:dyDescent="0.15">
      <c r="A178" s="6" t="s">
        <v>1867</v>
      </c>
      <c r="B178" s="6" t="s">
        <v>27</v>
      </c>
      <c r="C178" s="6" t="s">
        <v>28</v>
      </c>
      <c r="D178" s="6" t="s">
        <v>298</v>
      </c>
      <c r="E178" s="6" t="s">
        <v>1868</v>
      </c>
      <c r="F178" s="6" t="s">
        <v>68</v>
      </c>
      <c r="G178" s="6" t="s">
        <v>31</v>
      </c>
      <c r="H178" s="6" t="s">
        <v>1869</v>
      </c>
      <c r="I178" s="86">
        <v>1</v>
      </c>
      <c r="J178" s="32" t="s">
        <v>1870</v>
      </c>
      <c r="K178" s="32">
        <v>3</v>
      </c>
      <c r="L178" s="32" t="s">
        <v>1871</v>
      </c>
      <c r="M178" s="99">
        <v>1</v>
      </c>
      <c r="N178" s="30" t="s">
        <v>2307</v>
      </c>
      <c r="O178" s="32">
        <v>3</v>
      </c>
      <c r="P178" s="30" t="s">
        <v>1872</v>
      </c>
      <c r="Q178" s="32">
        <v>1</v>
      </c>
      <c r="R178" s="30" t="s">
        <v>1873</v>
      </c>
      <c r="S178" s="32">
        <v>3</v>
      </c>
      <c r="T178" s="30" t="s">
        <v>1874</v>
      </c>
      <c r="U178" s="32">
        <v>5</v>
      </c>
      <c r="V178" s="6" t="s">
        <v>1875</v>
      </c>
      <c r="W178" s="13">
        <v>5</v>
      </c>
      <c r="X178" s="18" t="s">
        <v>1876</v>
      </c>
      <c r="Y178" s="13">
        <v>5</v>
      </c>
      <c r="Z178" s="6" t="s">
        <v>1877</v>
      </c>
      <c r="AA178" s="13">
        <v>3</v>
      </c>
      <c r="AB178" s="6" t="s">
        <v>1878</v>
      </c>
      <c r="AC178" s="24">
        <v>1</v>
      </c>
      <c r="AD178" s="7">
        <f t="shared" si="12"/>
        <v>4</v>
      </c>
      <c r="AE178" s="7">
        <f t="shared" si="13"/>
        <v>0</v>
      </c>
      <c r="AF178" s="7">
        <f t="shared" si="14"/>
        <v>4</v>
      </c>
      <c r="AG178" s="7">
        <f t="shared" si="15"/>
        <v>0</v>
      </c>
      <c r="AH178" s="7">
        <f t="shared" si="16"/>
        <v>3</v>
      </c>
      <c r="AI178" s="7">
        <f t="shared" si="17"/>
        <v>11</v>
      </c>
      <c r="AJ178" s="7">
        <v>1</v>
      </c>
      <c r="AK178" s="7">
        <v>1</v>
      </c>
    </row>
    <row r="179" spans="1:37" ht="409.6" x14ac:dyDescent="0.15">
      <c r="A179" s="6" t="s">
        <v>1879</v>
      </c>
      <c r="B179" s="6" t="s">
        <v>297</v>
      </c>
      <c r="C179" s="6" t="s">
        <v>41</v>
      </c>
      <c r="D179" s="6" t="s">
        <v>54</v>
      </c>
      <c r="E179" s="6" t="s">
        <v>1880</v>
      </c>
      <c r="F179" s="6" t="s">
        <v>205</v>
      </c>
      <c r="G179" s="6" t="s">
        <v>121</v>
      </c>
      <c r="H179" s="6" t="s">
        <v>1881</v>
      </c>
      <c r="I179" s="86">
        <v>2</v>
      </c>
      <c r="J179" s="32" t="s">
        <v>1882</v>
      </c>
      <c r="K179" s="32">
        <v>3</v>
      </c>
      <c r="L179" s="32" t="s">
        <v>1883</v>
      </c>
      <c r="M179" s="99">
        <v>3</v>
      </c>
      <c r="N179" s="30" t="s">
        <v>1884</v>
      </c>
      <c r="O179" s="32">
        <v>3</v>
      </c>
      <c r="P179" s="30" t="s">
        <v>1885</v>
      </c>
      <c r="Q179" s="32">
        <v>1</v>
      </c>
      <c r="R179" s="30" t="s">
        <v>2308</v>
      </c>
      <c r="S179" s="32">
        <v>3</v>
      </c>
      <c r="T179" s="30" t="s">
        <v>2309</v>
      </c>
      <c r="U179" s="32">
        <v>1</v>
      </c>
      <c r="V179" s="6" t="s">
        <v>2310</v>
      </c>
      <c r="W179" s="13">
        <v>5</v>
      </c>
      <c r="X179" s="18" t="s">
        <v>1886</v>
      </c>
      <c r="Y179" s="13">
        <v>5</v>
      </c>
      <c r="Z179" s="6" t="s">
        <v>1887</v>
      </c>
      <c r="AA179" s="13">
        <v>2</v>
      </c>
      <c r="AB179" s="6" t="s">
        <v>2311</v>
      </c>
      <c r="AC179" s="24">
        <v>2</v>
      </c>
      <c r="AD179" s="7">
        <f t="shared" si="12"/>
        <v>2</v>
      </c>
      <c r="AE179" s="7">
        <f t="shared" si="13"/>
        <v>3</v>
      </c>
      <c r="AF179" s="7">
        <f t="shared" si="14"/>
        <v>4</v>
      </c>
      <c r="AG179" s="7">
        <f t="shared" si="15"/>
        <v>0</v>
      </c>
      <c r="AH179" s="7">
        <f t="shared" si="16"/>
        <v>2</v>
      </c>
      <c r="AI179" s="7">
        <f t="shared" si="17"/>
        <v>11</v>
      </c>
      <c r="AJ179" s="7">
        <v>1</v>
      </c>
      <c r="AK179" s="7">
        <v>1</v>
      </c>
    </row>
    <row r="180" spans="1:37" ht="409.6" x14ac:dyDescent="0.15">
      <c r="A180" s="6" t="s">
        <v>1888</v>
      </c>
      <c r="B180" s="6" t="s">
        <v>638</v>
      </c>
      <c r="C180" s="6" t="s">
        <v>28</v>
      </c>
      <c r="D180" s="6" t="s">
        <v>182</v>
      </c>
      <c r="E180" s="6" t="s">
        <v>1889</v>
      </c>
      <c r="F180" s="6" t="s">
        <v>30</v>
      </c>
      <c r="G180" s="6" t="s">
        <v>31</v>
      </c>
      <c r="H180" s="6" t="s">
        <v>1890</v>
      </c>
      <c r="I180" s="86">
        <v>2</v>
      </c>
      <c r="J180" s="32" t="s">
        <v>1891</v>
      </c>
      <c r="K180" s="32">
        <v>3</v>
      </c>
      <c r="L180" s="32" t="s">
        <v>1892</v>
      </c>
      <c r="M180" s="99">
        <v>1</v>
      </c>
      <c r="N180" s="30" t="s">
        <v>1893</v>
      </c>
      <c r="O180" s="32">
        <v>3</v>
      </c>
      <c r="P180" s="30" t="s">
        <v>1357</v>
      </c>
      <c r="Q180" s="32">
        <v>5</v>
      </c>
      <c r="R180" s="30" t="s">
        <v>1894</v>
      </c>
      <c r="S180" s="32">
        <v>3</v>
      </c>
      <c r="T180" s="30" t="s">
        <v>2312</v>
      </c>
      <c r="U180" s="32">
        <v>5</v>
      </c>
      <c r="V180" s="6" t="s">
        <v>2313</v>
      </c>
      <c r="W180" s="13">
        <v>5</v>
      </c>
      <c r="X180" s="21" t="s">
        <v>1041</v>
      </c>
      <c r="Y180" s="13">
        <v>5</v>
      </c>
      <c r="Z180" s="6" t="s">
        <v>1895</v>
      </c>
      <c r="AA180" s="121">
        <v>5</v>
      </c>
      <c r="AB180" s="6" t="s">
        <v>1896</v>
      </c>
      <c r="AC180" s="122">
        <v>5</v>
      </c>
      <c r="AD180" s="7">
        <f t="shared" si="12"/>
        <v>1</v>
      </c>
      <c r="AE180" s="7">
        <f t="shared" si="13"/>
        <v>1</v>
      </c>
      <c r="AF180" s="7">
        <f t="shared" si="14"/>
        <v>3</v>
      </c>
      <c r="AG180" s="7">
        <f t="shared" si="15"/>
        <v>0</v>
      </c>
      <c r="AH180" s="7">
        <f t="shared" si="16"/>
        <v>6</v>
      </c>
      <c r="AI180" s="7">
        <f t="shared" si="17"/>
        <v>11</v>
      </c>
      <c r="AJ180" s="7">
        <v>0</v>
      </c>
      <c r="AK180" s="7">
        <v>0</v>
      </c>
    </row>
    <row r="181" spans="1:37" ht="409.6" x14ac:dyDescent="0.15">
      <c r="A181" s="6" t="s">
        <v>1897</v>
      </c>
      <c r="B181" s="6" t="s">
        <v>80</v>
      </c>
      <c r="C181" s="6" t="s">
        <v>41</v>
      </c>
      <c r="D181" s="6" t="s">
        <v>29</v>
      </c>
      <c r="E181" s="6" t="s">
        <v>1898</v>
      </c>
      <c r="F181" s="6" t="s">
        <v>205</v>
      </c>
      <c r="G181" s="6" t="s">
        <v>31</v>
      </c>
      <c r="H181" s="6" t="s">
        <v>1899</v>
      </c>
      <c r="I181" s="86">
        <v>2</v>
      </c>
      <c r="J181" s="113" t="s">
        <v>1900</v>
      </c>
      <c r="K181" s="113">
        <v>3</v>
      </c>
      <c r="L181" s="113" t="s">
        <v>1901</v>
      </c>
      <c r="M181" s="114">
        <v>4</v>
      </c>
      <c r="N181" s="30" t="s">
        <v>1902</v>
      </c>
      <c r="O181" s="32">
        <v>3</v>
      </c>
      <c r="P181" s="30" t="s">
        <v>1903</v>
      </c>
      <c r="Q181" s="32">
        <v>1</v>
      </c>
      <c r="R181" s="30" t="s">
        <v>2314</v>
      </c>
      <c r="S181" s="32">
        <v>3</v>
      </c>
      <c r="T181" s="30" t="s">
        <v>2315</v>
      </c>
      <c r="U181" s="32">
        <v>1</v>
      </c>
      <c r="V181" s="6" t="s">
        <v>2316</v>
      </c>
      <c r="W181" s="13">
        <v>3</v>
      </c>
      <c r="X181" s="18" t="s">
        <v>2317</v>
      </c>
      <c r="Y181" s="13">
        <v>3</v>
      </c>
      <c r="Z181" s="6" t="s">
        <v>1904</v>
      </c>
      <c r="AA181" s="13">
        <v>3</v>
      </c>
      <c r="AB181" s="6" t="s">
        <v>1905</v>
      </c>
      <c r="AC181" s="24">
        <v>2</v>
      </c>
      <c r="AD181" s="7">
        <f t="shared" si="12"/>
        <v>2</v>
      </c>
      <c r="AE181" s="7">
        <f t="shared" si="13"/>
        <v>2</v>
      </c>
      <c r="AF181" s="7">
        <f t="shared" si="14"/>
        <v>6</v>
      </c>
      <c r="AG181" s="7">
        <f t="shared" si="15"/>
        <v>1</v>
      </c>
      <c r="AH181" s="7">
        <f t="shared" si="16"/>
        <v>0</v>
      </c>
      <c r="AI181" s="7">
        <f t="shared" si="17"/>
        <v>11</v>
      </c>
      <c r="AJ181" s="7">
        <v>1</v>
      </c>
      <c r="AK181" s="7">
        <v>0</v>
      </c>
    </row>
    <row r="182" spans="1:37" ht="409.6" x14ac:dyDescent="0.15">
      <c r="A182" s="6" t="s">
        <v>1906</v>
      </c>
      <c r="B182" s="6" t="s">
        <v>27</v>
      </c>
      <c r="C182" s="6" t="s">
        <v>28</v>
      </c>
      <c r="D182" s="6" t="s">
        <v>29</v>
      </c>
      <c r="E182" s="6" t="s">
        <v>1907</v>
      </c>
      <c r="F182" s="6" t="s">
        <v>82</v>
      </c>
      <c r="G182" s="6" t="s">
        <v>31</v>
      </c>
      <c r="H182" s="6" t="s">
        <v>1908</v>
      </c>
      <c r="I182" s="86">
        <v>2</v>
      </c>
      <c r="J182" s="32" t="s">
        <v>1909</v>
      </c>
      <c r="K182" s="32">
        <v>3</v>
      </c>
      <c r="L182" s="32" t="s">
        <v>2318</v>
      </c>
      <c r="M182" s="99">
        <v>1</v>
      </c>
      <c r="N182" s="30" t="s">
        <v>1910</v>
      </c>
      <c r="O182" s="32">
        <v>3</v>
      </c>
      <c r="P182" s="30" t="s">
        <v>2319</v>
      </c>
      <c r="Q182" s="32">
        <v>1</v>
      </c>
      <c r="R182" s="30" t="s">
        <v>2320</v>
      </c>
      <c r="S182" s="32">
        <v>3</v>
      </c>
      <c r="T182" s="30" t="s">
        <v>2321</v>
      </c>
      <c r="U182" s="32">
        <v>2</v>
      </c>
      <c r="V182" s="6" t="s">
        <v>2322</v>
      </c>
      <c r="W182" s="13">
        <v>5</v>
      </c>
      <c r="X182" s="18" t="s">
        <v>1911</v>
      </c>
      <c r="Y182" s="13">
        <v>5</v>
      </c>
      <c r="Z182" s="6" t="s">
        <v>2323</v>
      </c>
      <c r="AA182" s="13">
        <v>2</v>
      </c>
      <c r="AB182" s="6" t="s">
        <v>1912</v>
      </c>
      <c r="AC182" s="24">
        <v>1</v>
      </c>
      <c r="AD182" s="7">
        <f t="shared" si="12"/>
        <v>3</v>
      </c>
      <c r="AE182" s="7">
        <f t="shared" si="13"/>
        <v>3</v>
      </c>
      <c r="AF182" s="7">
        <f t="shared" si="14"/>
        <v>3</v>
      </c>
      <c r="AG182" s="7">
        <f t="shared" si="15"/>
        <v>0</v>
      </c>
      <c r="AH182" s="7">
        <f t="shared" si="16"/>
        <v>2</v>
      </c>
      <c r="AI182" s="7">
        <f t="shared" si="17"/>
        <v>11</v>
      </c>
      <c r="AJ182" s="7">
        <v>0</v>
      </c>
      <c r="AK182" s="7">
        <v>0</v>
      </c>
    </row>
    <row r="183" spans="1:37" ht="384" x14ac:dyDescent="0.15">
      <c r="A183" s="6" t="s">
        <v>1913</v>
      </c>
      <c r="B183" s="6" t="s">
        <v>53</v>
      </c>
      <c r="C183" s="6" t="s">
        <v>41</v>
      </c>
      <c r="D183" s="6" t="s">
        <v>298</v>
      </c>
      <c r="E183" s="6" t="s">
        <v>1914</v>
      </c>
      <c r="F183" s="6" t="s">
        <v>120</v>
      </c>
      <c r="G183" s="6" t="s">
        <v>96</v>
      </c>
      <c r="H183" s="6" t="s">
        <v>1915</v>
      </c>
      <c r="I183" s="86">
        <v>2</v>
      </c>
      <c r="J183" s="32" t="s">
        <v>2324</v>
      </c>
      <c r="K183" s="32">
        <v>3</v>
      </c>
      <c r="L183" s="32" t="s">
        <v>1916</v>
      </c>
      <c r="M183" s="99">
        <v>1</v>
      </c>
      <c r="N183" s="30" t="s">
        <v>1917</v>
      </c>
      <c r="O183" s="32">
        <v>3</v>
      </c>
      <c r="P183" s="30" t="s">
        <v>1918</v>
      </c>
      <c r="Q183" s="32">
        <v>1</v>
      </c>
      <c r="R183" s="30" t="s">
        <v>1919</v>
      </c>
      <c r="S183" s="32">
        <v>2</v>
      </c>
      <c r="T183" s="30" t="s">
        <v>1920</v>
      </c>
      <c r="U183" s="32">
        <v>2</v>
      </c>
      <c r="V183" s="6" t="s">
        <v>1921</v>
      </c>
      <c r="W183" s="13">
        <v>5</v>
      </c>
      <c r="X183" s="18" t="s">
        <v>1922</v>
      </c>
      <c r="Y183" s="13">
        <v>5</v>
      </c>
      <c r="Z183" s="6" t="s">
        <v>1923</v>
      </c>
      <c r="AA183" s="13">
        <v>3</v>
      </c>
      <c r="AB183" s="6" t="s">
        <v>1924</v>
      </c>
      <c r="AC183" s="24">
        <v>1</v>
      </c>
      <c r="AD183" s="7">
        <f t="shared" si="12"/>
        <v>3</v>
      </c>
      <c r="AE183" s="7">
        <f t="shared" si="13"/>
        <v>3</v>
      </c>
      <c r="AF183" s="7">
        <f t="shared" si="14"/>
        <v>3</v>
      </c>
      <c r="AG183" s="7">
        <f t="shared" si="15"/>
        <v>0</v>
      </c>
      <c r="AH183" s="7">
        <f t="shared" si="16"/>
        <v>2</v>
      </c>
      <c r="AI183" s="7">
        <f t="shared" si="17"/>
        <v>11</v>
      </c>
      <c r="AJ183" s="7">
        <v>1</v>
      </c>
      <c r="AK183" s="7">
        <v>0</v>
      </c>
    </row>
    <row r="184" spans="1:37" ht="409.6" x14ac:dyDescent="0.15">
      <c r="A184" s="6" t="s">
        <v>1925</v>
      </c>
      <c r="B184" s="6" t="s">
        <v>53</v>
      </c>
      <c r="C184" s="6" t="s">
        <v>41</v>
      </c>
      <c r="D184" s="6" t="s">
        <v>29</v>
      </c>
      <c r="E184" s="6" t="s">
        <v>1926</v>
      </c>
      <c r="F184" s="6" t="s">
        <v>30</v>
      </c>
      <c r="G184" s="6" t="s">
        <v>31</v>
      </c>
      <c r="H184" s="6" t="s">
        <v>1927</v>
      </c>
      <c r="I184" s="86">
        <v>2</v>
      </c>
      <c r="J184" s="32" t="s">
        <v>2325</v>
      </c>
      <c r="K184" s="32">
        <v>2</v>
      </c>
      <c r="L184" s="32" t="s">
        <v>969</v>
      </c>
      <c r="M184" s="99">
        <v>2</v>
      </c>
      <c r="N184" s="30" t="s">
        <v>1928</v>
      </c>
      <c r="O184" s="32">
        <v>3</v>
      </c>
      <c r="P184" s="30" t="s">
        <v>969</v>
      </c>
      <c r="Q184" s="32">
        <v>1</v>
      </c>
      <c r="R184" s="30" t="s">
        <v>1929</v>
      </c>
      <c r="S184" s="32">
        <v>3</v>
      </c>
      <c r="T184" s="30" t="s">
        <v>1930</v>
      </c>
      <c r="U184" s="32">
        <v>3</v>
      </c>
      <c r="V184" s="6" t="s">
        <v>1931</v>
      </c>
      <c r="W184" s="13">
        <v>3</v>
      </c>
      <c r="X184" s="18" t="s">
        <v>1932</v>
      </c>
      <c r="Y184" s="13">
        <v>5</v>
      </c>
      <c r="Z184" s="6" t="s">
        <v>1933</v>
      </c>
      <c r="AA184" s="13">
        <v>3</v>
      </c>
      <c r="AB184" s="6" t="s">
        <v>1934</v>
      </c>
      <c r="AC184" s="24">
        <v>1</v>
      </c>
      <c r="AD184" s="7">
        <f t="shared" si="12"/>
        <v>2</v>
      </c>
      <c r="AE184" s="7">
        <f t="shared" si="13"/>
        <v>3</v>
      </c>
      <c r="AF184" s="7">
        <f t="shared" si="14"/>
        <v>5</v>
      </c>
      <c r="AG184" s="7">
        <f t="shared" si="15"/>
        <v>0</v>
      </c>
      <c r="AH184" s="7">
        <f t="shared" si="16"/>
        <v>1</v>
      </c>
      <c r="AI184" s="7">
        <f t="shared" si="17"/>
        <v>11</v>
      </c>
      <c r="AJ184" s="7">
        <v>1</v>
      </c>
      <c r="AK184" s="7">
        <v>1</v>
      </c>
    </row>
    <row r="185" spans="1:37" ht="409.6" x14ac:dyDescent="0.15">
      <c r="A185" s="6" t="s">
        <v>1935</v>
      </c>
      <c r="B185" s="6" t="s">
        <v>80</v>
      </c>
      <c r="C185" s="6" t="s">
        <v>41</v>
      </c>
      <c r="D185" s="6" t="s">
        <v>118</v>
      </c>
      <c r="E185" s="6" t="s">
        <v>1936</v>
      </c>
      <c r="F185" s="6" t="s">
        <v>68</v>
      </c>
      <c r="G185" s="6" t="s">
        <v>31</v>
      </c>
      <c r="H185" s="6" t="s">
        <v>1937</v>
      </c>
      <c r="I185" s="86">
        <v>2</v>
      </c>
      <c r="J185" s="32" t="s">
        <v>2326</v>
      </c>
      <c r="K185" s="32">
        <v>3</v>
      </c>
      <c r="L185" s="32" t="s">
        <v>1938</v>
      </c>
      <c r="M185" s="99">
        <v>3</v>
      </c>
      <c r="N185" s="30" t="s">
        <v>1939</v>
      </c>
      <c r="O185" s="32">
        <v>5</v>
      </c>
      <c r="P185" s="30" t="s">
        <v>2327</v>
      </c>
      <c r="Q185" s="32">
        <v>1</v>
      </c>
      <c r="R185" s="30" t="s">
        <v>1940</v>
      </c>
      <c r="S185" s="32">
        <v>3</v>
      </c>
      <c r="T185" s="30" t="s">
        <v>1941</v>
      </c>
      <c r="U185" s="32">
        <v>3</v>
      </c>
      <c r="V185" s="6" t="s">
        <v>1942</v>
      </c>
      <c r="W185" s="13">
        <v>5</v>
      </c>
      <c r="X185" s="18" t="s">
        <v>1523</v>
      </c>
      <c r="Y185" s="13">
        <v>5</v>
      </c>
      <c r="Z185" s="6" t="s">
        <v>1943</v>
      </c>
      <c r="AA185" s="13">
        <v>3</v>
      </c>
      <c r="AB185" s="6" t="s">
        <v>1944</v>
      </c>
      <c r="AC185" s="24">
        <v>1</v>
      </c>
      <c r="AD185" s="7">
        <f t="shared" si="12"/>
        <v>2</v>
      </c>
      <c r="AE185" s="7">
        <f t="shared" si="13"/>
        <v>1</v>
      </c>
      <c r="AF185" s="7">
        <f t="shared" si="14"/>
        <v>5</v>
      </c>
      <c r="AG185" s="7">
        <f t="shared" si="15"/>
        <v>0</v>
      </c>
      <c r="AH185" s="7">
        <f t="shared" si="16"/>
        <v>3</v>
      </c>
      <c r="AI185" s="7">
        <f t="shared" si="17"/>
        <v>11</v>
      </c>
      <c r="AJ185" s="7">
        <v>0</v>
      </c>
      <c r="AK185" s="7">
        <v>1</v>
      </c>
    </row>
    <row r="186" spans="1:37" ht="384" x14ac:dyDescent="0.15">
      <c r="A186" s="6" t="s">
        <v>1945</v>
      </c>
      <c r="B186" s="6" t="s">
        <v>117</v>
      </c>
      <c r="C186" s="6" t="s">
        <v>28</v>
      </c>
      <c r="D186" s="6" t="s">
        <v>54</v>
      </c>
      <c r="E186" s="6" t="s">
        <v>1946</v>
      </c>
      <c r="F186" s="6" t="s">
        <v>56</v>
      </c>
      <c r="G186" s="6" t="s">
        <v>31</v>
      </c>
      <c r="H186" s="6" t="s">
        <v>1947</v>
      </c>
      <c r="I186" s="86">
        <v>2</v>
      </c>
      <c r="J186" s="32" t="s">
        <v>1948</v>
      </c>
      <c r="K186" s="32">
        <v>3</v>
      </c>
      <c r="L186" s="32" t="s">
        <v>1949</v>
      </c>
      <c r="M186" s="99">
        <v>1</v>
      </c>
      <c r="N186" s="30" t="s">
        <v>1950</v>
      </c>
      <c r="O186" s="32">
        <v>3</v>
      </c>
      <c r="P186" s="30" t="s">
        <v>1951</v>
      </c>
      <c r="Q186" s="32">
        <v>1</v>
      </c>
      <c r="R186" s="30" t="s">
        <v>1952</v>
      </c>
      <c r="S186" s="32">
        <v>5</v>
      </c>
      <c r="T186" s="30" t="s">
        <v>1953</v>
      </c>
      <c r="U186" s="32">
        <v>5</v>
      </c>
      <c r="V186" s="6" t="s">
        <v>1954</v>
      </c>
      <c r="W186" s="13">
        <v>5</v>
      </c>
      <c r="X186" s="18" t="s">
        <v>2328</v>
      </c>
      <c r="Y186" s="13">
        <v>5</v>
      </c>
      <c r="Z186" s="6" t="s">
        <v>2329</v>
      </c>
      <c r="AA186" s="13">
        <v>3</v>
      </c>
      <c r="AB186" s="6" t="s">
        <v>1955</v>
      </c>
      <c r="AC186" s="24">
        <v>1</v>
      </c>
      <c r="AD186" s="7">
        <f t="shared" si="12"/>
        <v>3</v>
      </c>
      <c r="AE186" s="7">
        <f t="shared" si="13"/>
        <v>1</v>
      </c>
      <c r="AF186" s="7">
        <f t="shared" si="14"/>
        <v>3</v>
      </c>
      <c r="AG186" s="7">
        <f t="shared" si="15"/>
        <v>0</v>
      </c>
      <c r="AH186" s="7">
        <f t="shared" si="16"/>
        <v>4</v>
      </c>
      <c r="AI186" s="7">
        <f t="shared" si="17"/>
        <v>11</v>
      </c>
      <c r="AJ186" s="7">
        <v>1</v>
      </c>
      <c r="AK186" s="7">
        <v>0</v>
      </c>
    </row>
    <row r="187" spans="1:37" ht="409.6" x14ac:dyDescent="0.15">
      <c r="A187" s="6" t="s">
        <v>1956</v>
      </c>
      <c r="B187" s="6" t="s">
        <v>297</v>
      </c>
      <c r="C187" s="6" t="s">
        <v>41</v>
      </c>
      <c r="D187" s="6" t="s">
        <v>107</v>
      </c>
      <c r="E187" s="7" t="s">
        <v>1041</v>
      </c>
      <c r="F187" s="6" t="s">
        <v>30</v>
      </c>
      <c r="G187" s="6" t="s">
        <v>96</v>
      </c>
      <c r="H187" s="6" t="s">
        <v>1957</v>
      </c>
      <c r="I187" s="86">
        <v>2</v>
      </c>
      <c r="J187" s="32" t="s">
        <v>1958</v>
      </c>
      <c r="K187" s="32">
        <v>5</v>
      </c>
      <c r="L187" s="32" t="s">
        <v>1959</v>
      </c>
      <c r="M187" s="99">
        <v>1</v>
      </c>
      <c r="N187" s="30" t="s">
        <v>1960</v>
      </c>
      <c r="O187" s="32">
        <v>3</v>
      </c>
      <c r="P187" s="30" t="s">
        <v>1961</v>
      </c>
      <c r="Q187" s="32">
        <v>4</v>
      </c>
      <c r="R187" s="30" t="s">
        <v>1962</v>
      </c>
      <c r="S187" s="32">
        <v>3</v>
      </c>
      <c r="T187" s="30" t="s">
        <v>1963</v>
      </c>
      <c r="U187" s="32">
        <v>2</v>
      </c>
      <c r="V187" s="6" t="s">
        <v>2330</v>
      </c>
      <c r="W187" s="13">
        <v>5</v>
      </c>
      <c r="X187" s="18" t="s">
        <v>1964</v>
      </c>
      <c r="Y187" s="13">
        <v>5</v>
      </c>
      <c r="Z187" s="6" t="s">
        <v>1965</v>
      </c>
      <c r="AA187" s="13">
        <v>3</v>
      </c>
      <c r="AB187" s="6" t="s">
        <v>1966</v>
      </c>
      <c r="AC187" s="24">
        <v>2</v>
      </c>
      <c r="AD187" s="7">
        <f t="shared" si="12"/>
        <v>1</v>
      </c>
      <c r="AE187" s="7">
        <f t="shared" si="13"/>
        <v>3</v>
      </c>
      <c r="AF187" s="7">
        <f t="shared" si="14"/>
        <v>3</v>
      </c>
      <c r="AG187" s="7">
        <f t="shared" si="15"/>
        <v>1</v>
      </c>
      <c r="AH187" s="7">
        <f t="shared" si="16"/>
        <v>3</v>
      </c>
      <c r="AI187" s="7">
        <f t="shared" si="17"/>
        <v>11</v>
      </c>
      <c r="AJ187" s="7">
        <v>1</v>
      </c>
      <c r="AK187" s="7">
        <v>0</v>
      </c>
    </row>
    <row r="188" spans="1:37" ht="238" x14ac:dyDescent="0.15">
      <c r="A188" s="6" t="s">
        <v>1967</v>
      </c>
      <c r="B188" s="6" t="s">
        <v>238</v>
      </c>
      <c r="C188" s="6" t="s">
        <v>28</v>
      </c>
      <c r="D188" s="6" t="s">
        <v>182</v>
      </c>
      <c r="E188" s="6" t="s">
        <v>1968</v>
      </c>
      <c r="F188" s="6" t="s">
        <v>56</v>
      </c>
      <c r="G188" s="6" t="s">
        <v>31</v>
      </c>
      <c r="H188" s="6" t="s">
        <v>1969</v>
      </c>
      <c r="I188" s="86">
        <v>1</v>
      </c>
      <c r="J188" s="32" t="s">
        <v>1970</v>
      </c>
      <c r="K188" s="32">
        <v>5</v>
      </c>
      <c r="L188" s="32" t="s">
        <v>1971</v>
      </c>
      <c r="M188" s="99">
        <v>5</v>
      </c>
      <c r="N188" s="30" t="s">
        <v>1972</v>
      </c>
      <c r="O188" s="32">
        <v>3</v>
      </c>
      <c r="P188" s="30" t="s">
        <v>1973</v>
      </c>
      <c r="Q188" s="32">
        <v>1</v>
      </c>
      <c r="R188" s="30" t="s">
        <v>1974</v>
      </c>
      <c r="S188" s="32">
        <v>5</v>
      </c>
      <c r="T188" s="30" t="s">
        <v>1975</v>
      </c>
      <c r="U188" s="32">
        <v>5</v>
      </c>
      <c r="V188" s="6" t="s">
        <v>1976</v>
      </c>
      <c r="W188" s="13">
        <v>5</v>
      </c>
      <c r="X188" s="18" t="s">
        <v>1977</v>
      </c>
      <c r="Y188" s="13">
        <v>5</v>
      </c>
      <c r="Z188" s="6">
        <v>15.5</v>
      </c>
      <c r="AA188" s="13">
        <v>5</v>
      </c>
      <c r="AB188" s="6" t="s">
        <v>1978</v>
      </c>
      <c r="AC188" s="24">
        <v>1</v>
      </c>
      <c r="AD188" s="7">
        <f t="shared" si="12"/>
        <v>3</v>
      </c>
      <c r="AE188" s="7">
        <f t="shared" si="13"/>
        <v>0</v>
      </c>
      <c r="AF188" s="7">
        <f t="shared" si="14"/>
        <v>1</v>
      </c>
      <c r="AG188" s="7">
        <f t="shared" si="15"/>
        <v>0</v>
      </c>
      <c r="AH188" s="7">
        <f t="shared" si="16"/>
        <v>7</v>
      </c>
      <c r="AI188" s="7">
        <f t="shared" si="17"/>
        <v>11</v>
      </c>
      <c r="AJ188" s="7">
        <v>0</v>
      </c>
      <c r="AK188" s="7">
        <v>0</v>
      </c>
    </row>
    <row r="189" spans="1:37" ht="409.6" x14ac:dyDescent="0.15">
      <c r="A189" s="6" t="s">
        <v>1979</v>
      </c>
      <c r="B189" s="6" t="s">
        <v>80</v>
      </c>
      <c r="C189" s="6" t="s">
        <v>41</v>
      </c>
      <c r="D189" s="6" t="s">
        <v>54</v>
      </c>
      <c r="E189" s="6" t="s">
        <v>1980</v>
      </c>
      <c r="F189" s="6" t="s">
        <v>56</v>
      </c>
      <c r="G189" s="6" t="s">
        <v>31</v>
      </c>
      <c r="H189" s="6" t="s">
        <v>1981</v>
      </c>
      <c r="I189" s="86">
        <v>2</v>
      </c>
      <c r="J189" s="32" t="s">
        <v>2331</v>
      </c>
      <c r="K189" s="32">
        <v>3</v>
      </c>
      <c r="L189" s="32" t="s">
        <v>2332</v>
      </c>
      <c r="M189" s="99">
        <v>1</v>
      </c>
      <c r="N189" s="30" t="s">
        <v>1982</v>
      </c>
      <c r="O189" s="32">
        <v>1</v>
      </c>
      <c r="P189" s="30" t="s">
        <v>1983</v>
      </c>
      <c r="Q189" s="32">
        <v>1</v>
      </c>
      <c r="R189" s="33" t="s">
        <v>1041</v>
      </c>
      <c r="S189" s="100">
        <v>5</v>
      </c>
      <c r="T189" s="33" t="s">
        <v>1041</v>
      </c>
      <c r="U189" s="100">
        <v>5</v>
      </c>
      <c r="V189" s="6" t="s">
        <v>2333</v>
      </c>
      <c r="W189" s="13">
        <v>5</v>
      </c>
      <c r="X189" s="18" t="s">
        <v>2334</v>
      </c>
      <c r="Y189" s="13">
        <v>2</v>
      </c>
      <c r="Z189" s="6" t="s">
        <v>1984</v>
      </c>
      <c r="AA189" s="13">
        <v>2</v>
      </c>
      <c r="AB189" s="6" t="s">
        <v>1985</v>
      </c>
      <c r="AC189" s="24">
        <v>2</v>
      </c>
      <c r="AD189" s="7">
        <f t="shared" si="12"/>
        <v>3</v>
      </c>
      <c r="AE189" s="7">
        <f t="shared" si="13"/>
        <v>4</v>
      </c>
      <c r="AF189" s="7">
        <f t="shared" si="14"/>
        <v>1</v>
      </c>
      <c r="AG189" s="7">
        <f t="shared" si="15"/>
        <v>0</v>
      </c>
      <c r="AH189" s="7">
        <f t="shared" si="16"/>
        <v>3</v>
      </c>
      <c r="AI189" s="7">
        <f t="shared" si="17"/>
        <v>11</v>
      </c>
      <c r="AJ189" s="7">
        <v>1</v>
      </c>
      <c r="AK189" s="7">
        <v>0</v>
      </c>
    </row>
    <row r="190" spans="1:37" ht="409.6" x14ac:dyDescent="0.15">
      <c r="A190" s="6" t="s">
        <v>1986</v>
      </c>
      <c r="B190" s="6" t="s">
        <v>238</v>
      </c>
      <c r="C190" s="6" t="s">
        <v>28</v>
      </c>
      <c r="D190" s="6" t="s">
        <v>182</v>
      </c>
      <c r="E190" s="6" t="s">
        <v>1987</v>
      </c>
      <c r="F190" s="6" t="s">
        <v>82</v>
      </c>
      <c r="G190" s="6" t="s">
        <v>31</v>
      </c>
      <c r="H190" s="6" t="s">
        <v>1988</v>
      </c>
      <c r="I190" s="86">
        <v>1</v>
      </c>
      <c r="J190" s="32" t="s">
        <v>1989</v>
      </c>
      <c r="K190" s="32">
        <v>3</v>
      </c>
      <c r="L190" s="32" t="s">
        <v>1990</v>
      </c>
      <c r="M190" s="99">
        <v>5</v>
      </c>
      <c r="N190" s="30" t="s">
        <v>1991</v>
      </c>
      <c r="O190" s="32">
        <v>3</v>
      </c>
      <c r="P190" s="30" t="s">
        <v>1992</v>
      </c>
      <c r="Q190" s="32">
        <v>1</v>
      </c>
      <c r="R190" s="30" t="s">
        <v>1993</v>
      </c>
      <c r="S190" s="32">
        <v>3</v>
      </c>
      <c r="T190" s="30" t="s">
        <v>2335</v>
      </c>
      <c r="U190" s="32">
        <v>3</v>
      </c>
      <c r="V190" s="6" t="s">
        <v>1994</v>
      </c>
      <c r="W190" s="13">
        <v>5</v>
      </c>
      <c r="X190" s="18" t="s">
        <v>1995</v>
      </c>
      <c r="Y190" s="13">
        <v>5</v>
      </c>
      <c r="Z190" s="6" t="s">
        <v>1996</v>
      </c>
      <c r="AA190" s="13">
        <v>3</v>
      </c>
      <c r="AB190" s="6" t="s">
        <v>1997</v>
      </c>
      <c r="AC190" s="24">
        <v>1</v>
      </c>
      <c r="AD190" s="7">
        <f t="shared" si="12"/>
        <v>3</v>
      </c>
      <c r="AE190" s="7">
        <f t="shared" si="13"/>
        <v>0</v>
      </c>
      <c r="AF190" s="7">
        <f t="shared" si="14"/>
        <v>5</v>
      </c>
      <c r="AG190" s="7">
        <f t="shared" si="15"/>
        <v>0</v>
      </c>
      <c r="AH190" s="7">
        <f t="shared" si="16"/>
        <v>3</v>
      </c>
      <c r="AI190" s="7">
        <f t="shared" si="17"/>
        <v>11</v>
      </c>
      <c r="AJ190" s="7">
        <v>0</v>
      </c>
      <c r="AK190" s="7">
        <v>0</v>
      </c>
    </row>
    <row r="191" spans="1:37" ht="409.6" x14ac:dyDescent="0.15">
      <c r="A191" s="6" t="s">
        <v>1998</v>
      </c>
      <c r="B191" s="6" t="s">
        <v>80</v>
      </c>
      <c r="C191" s="6" t="s">
        <v>41</v>
      </c>
      <c r="D191" s="6" t="s">
        <v>29</v>
      </c>
      <c r="E191" s="6" t="s">
        <v>1999</v>
      </c>
      <c r="F191" s="6" t="s">
        <v>56</v>
      </c>
      <c r="G191" s="6" t="s">
        <v>31</v>
      </c>
      <c r="H191" s="6" t="s">
        <v>2000</v>
      </c>
      <c r="I191" s="86">
        <v>2</v>
      </c>
      <c r="J191" s="32" t="s">
        <v>2336</v>
      </c>
      <c r="K191" s="32">
        <v>3</v>
      </c>
      <c r="L191" s="32" t="s">
        <v>2001</v>
      </c>
      <c r="M191" s="99">
        <v>3</v>
      </c>
      <c r="N191" s="30" t="s">
        <v>2002</v>
      </c>
      <c r="O191" s="32">
        <v>3</v>
      </c>
      <c r="P191" s="30" t="s">
        <v>2003</v>
      </c>
      <c r="Q191" s="32">
        <v>3</v>
      </c>
      <c r="R191" s="30" t="s">
        <v>2004</v>
      </c>
      <c r="S191" s="32">
        <v>3</v>
      </c>
      <c r="T191" s="30" t="s">
        <v>2337</v>
      </c>
      <c r="U191" s="32">
        <v>3</v>
      </c>
      <c r="V191" s="6" t="s">
        <v>2005</v>
      </c>
      <c r="W191" s="13">
        <v>5</v>
      </c>
      <c r="X191" s="18" t="s">
        <v>2006</v>
      </c>
      <c r="Y191" s="13">
        <v>5</v>
      </c>
      <c r="Z191" s="6" t="s">
        <v>2007</v>
      </c>
      <c r="AA191" s="13">
        <v>2</v>
      </c>
      <c r="AB191" s="6" t="s">
        <v>2008</v>
      </c>
      <c r="AC191" s="24">
        <v>2</v>
      </c>
      <c r="AD191" s="7">
        <f t="shared" si="12"/>
        <v>0</v>
      </c>
      <c r="AE191" s="7">
        <f t="shared" si="13"/>
        <v>3</v>
      </c>
      <c r="AF191" s="7">
        <f t="shared" si="14"/>
        <v>6</v>
      </c>
      <c r="AG191" s="7">
        <f t="shared" si="15"/>
        <v>0</v>
      </c>
      <c r="AH191" s="7">
        <f t="shared" si="16"/>
        <v>2</v>
      </c>
      <c r="AI191" s="7">
        <f t="shared" si="17"/>
        <v>11</v>
      </c>
      <c r="AJ191" s="7">
        <v>1</v>
      </c>
      <c r="AK191" s="7">
        <v>1</v>
      </c>
    </row>
    <row r="192" spans="1:37" ht="384" x14ac:dyDescent="0.15">
      <c r="A192" s="6" t="s">
        <v>2009</v>
      </c>
      <c r="B192" s="6" t="s">
        <v>297</v>
      </c>
      <c r="C192" s="6" t="s">
        <v>41</v>
      </c>
      <c r="D192" s="6" t="s">
        <v>118</v>
      </c>
      <c r="E192" s="6" t="s">
        <v>2338</v>
      </c>
      <c r="F192" s="6" t="s">
        <v>56</v>
      </c>
      <c r="G192" s="6" t="s">
        <v>31</v>
      </c>
      <c r="H192" s="6" t="s">
        <v>2010</v>
      </c>
      <c r="I192" s="86">
        <v>2</v>
      </c>
      <c r="J192" s="32" t="s">
        <v>2011</v>
      </c>
      <c r="K192" s="32">
        <v>3</v>
      </c>
      <c r="L192" s="32" t="s">
        <v>2012</v>
      </c>
      <c r="M192" s="99">
        <v>1</v>
      </c>
      <c r="N192" s="30" t="s">
        <v>2013</v>
      </c>
      <c r="O192" s="32">
        <v>1</v>
      </c>
      <c r="P192" s="30" t="s">
        <v>2014</v>
      </c>
      <c r="Q192" s="32">
        <v>1</v>
      </c>
      <c r="R192" s="30" t="s">
        <v>2015</v>
      </c>
      <c r="S192" s="32">
        <v>3</v>
      </c>
      <c r="T192" s="30" t="s">
        <v>2016</v>
      </c>
      <c r="U192" s="32">
        <v>3</v>
      </c>
      <c r="V192" s="6" t="s">
        <v>2017</v>
      </c>
      <c r="W192" s="13">
        <v>5</v>
      </c>
      <c r="X192" s="18" t="s">
        <v>2018</v>
      </c>
      <c r="Y192" s="13">
        <v>5</v>
      </c>
      <c r="Z192" s="6" t="s">
        <v>2019</v>
      </c>
      <c r="AA192" s="13">
        <v>3</v>
      </c>
      <c r="AB192" s="6" t="s">
        <v>2020</v>
      </c>
      <c r="AC192" s="24">
        <v>1</v>
      </c>
      <c r="AD192" s="7">
        <f t="shared" si="12"/>
        <v>4</v>
      </c>
      <c r="AE192" s="7">
        <f t="shared" si="13"/>
        <v>1</v>
      </c>
      <c r="AF192" s="7">
        <f t="shared" si="14"/>
        <v>4</v>
      </c>
      <c r="AG192" s="7">
        <f t="shared" si="15"/>
        <v>0</v>
      </c>
      <c r="AH192" s="7">
        <f t="shared" si="16"/>
        <v>2</v>
      </c>
      <c r="AI192" s="7">
        <f t="shared" si="17"/>
        <v>11</v>
      </c>
      <c r="AJ192" s="7">
        <v>1</v>
      </c>
      <c r="AK192" s="7">
        <v>1</v>
      </c>
    </row>
    <row r="193" spans="1:48" ht="280" x14ac:dyDescent="0.15">
      <c r="A193" s="6" t="s">
        <v>2021</v>
      </c>
      <c r="B193" s="6" t="s">
        <v>297</v>
      </c>
      <c r="C193" s="6" t="s">
        <v>41</v>
      </c>
      <c r="D193" s="6" t="s">
        <v>740</v>
      </c>
      <c r="E193" s="6" t="s">
        <v>2022</v>
      </c>
      <c r="F193" s="6" t="s">
        <v>82</v>
      </c>
      <c r="G193" s="6" t="s">
        <v>363</v>
      </c>
      <c r="H193" s="6" t="s">
        <v>2023</v>
      </c>
      <c r="I193" s="86">
        <v>1</v>
      </c>
      <c r="J193" s="32" t="s">
        <v>2024</v>
      </c>
      <c r="K193" s="32">
        <v>5</v>
      </c>
      <c r="L193" s="32" t="s">
        <v>981</v>
      </c>
      <c r="M193" s="99">
        <v>5</v>
      </c>
      <c r="N193" s="30" t="s">
        <v>2025</v>
      </c>
      <c r="O193" s="32">
        <v>3</v>
      </c>
      <c r="P193" s="30" t="s">
        <v>2026</v>
      </c>
      <c r="Q193" s="32">
        <v>1</v>
      </c>
      <c r="R193" s="30" t="s">
        <v>2027</v>
      </c>
      <c r="S193" s="32">
        <v>3</v>
      </c>
      <c r="T193" s="30" t="s">
        <v>2028</v>
      </c>
      <c r="U193" s="32">
        <v>1</v>
      </c>
      <c r="V193" s="6" t="s">
        <v>982</v>
      </c>
      <c r="W193" s="13">
        <v>5</v>
      </c>
      <c r="X193" s="18" t="s">
        <v>2029</v>
      </c>
      <c r="Y193" s="13">
        <v>5</v>
      </c>
      <c r="Z193" s="6" t="s">
        <v>2030</v>
      </c>
      <c r="AA193" s="13">
        <v>3</v>
      </c>
      <c r="AB193" s="6" t="s">
        <v>2031</v>
      </c>
      <c r="AC193" s="24">
        <v>1</v>
      </c>
      <c r="AD193" s="7">
        <f t="shared" si="12"/>
        <v>4</v>
      </c>
      <c r="AE193" s="7">
        <f t="shared" si="13"/>
        <v>0</v>
      </c>
      <c r="AF193" s="7">
        <f t="shared" si="14"/>
        <v>3</v>
      </c>
      <c r="AG193" s="7">
        <f t="shared" si="15"/>
        <v>0</v>
      </c>
      <c r="AH193" s="7">
        <f t="shared" si="16"/>
        <v>4</v>
      </c>
      <c r="AI193" s="7">
        <f t="shared" si="17"/>
        <v>11</v>
      </c>
      <c r="AJ193" s="7">
        <v>0</v>
      </c>
      <c r="AK193" s="7">
        <v>0</v>
      </c>
    </row>
    <row r="194" spans="1:48" ht="345" x14ac:dyDescent="0.15">
      <c r="A194" s="6" t="s">
        <v>2032</v>
      </c>
      <c r="B194" s="6" t="s">
        <v>53</v>
      </c>
      <c r="C194" s="6" t="s">
        <v>41</v>
      </c>
      <c r="D194" s="6" t="s">
        <v>54</v>
      </c>
      <c r="E194" s="6" t="s">
        <v>2033</v>
      </c>
      <c r="F194" s="6" t="s">
        <v>30</v>
      </c>
      <c r="G194" s="6" t="s">
        <v>31</v>
      </c>
      <c r="H194" s="6" t="s">
        <v>2034</v>
      </c>
      <c r="I194" s="86">
        <v>1</v>
      </c>
      <c r="J194" s="32" t="s">
        <v>2035</v>
      </c>
      <c r="K194" s="32">
        <v>1</v>
      </c>
      <c r="L194" s="32" t="s">
        <v>2036</v>
      </c>
      <c r="M194" s="99">
        <v>1</v>
      </c>
      <c r="N194" s="30" t="s">
        <v>2037</v>
      </c>
      <c r="O194" s="32">
        <v>3</v>
      </c>
      <c r="P194" s="30" t="s">
        <v>2339</v>
      </c>
      <c r="Q194" s="32">
        <v>1</v>
      </c>
      <c r="R194" s="30" t="s">
        <v>2037</v>
      </c>
      <c r="S194" s="32">
        <v>3</v>
      </c>
      <c r="T194" s="30" t="s">
        <v>2340</v>
      </c>
      <c r="U194" s="32">
        <v>1</v>
      </c>
      <c r="V194" s="6" t="s">
        <v>2341</v>
      </c>
      <c r="W194" s="13">
        <v>5</v>
      </c>
      <c r="X194" s="18" t="s">
        <v>115</v>
      </c>
      <c r="Y194" s="13">
        <v>5</v>
      </c>
      <c r="Z194" s="6" t="s">
        <v>2038</v>
      </c>
      <c r="AA194" s="13">
        <v>5</v>
      </c>
      <c r="AB194" s="6" t="s">
        <v>2039</v>
      </c>
      <c r="AC194" s="24">
        <v>1</v>
      </c>
      <c r="AD194" s="7">
        <f t="shared" si="12"/>
        <v>6</v>
      </c>
      <c r="AE194" s="7">
        <f t="shared" si="13"/>
        <v>0</v>
      </c>
      <c r="AF194" s="7">
        <f t="shared" si="14"/>
        <v>2</v>
      </c>
      <c r="AG194" s="7">
        <f t="shared" si="15"/>
        <v>0</v>
      </c>
      <c r="AH194" s="7">
        <f t="shared" si="16"/>
        <v>3</v>
      </c>
      <c r="AI194" s="7">
        <f t="shared" si="17"/>
        <v>11</v>
      </c>
      <c r="AJ194" s="7">
        <v>0</v>
      </c>
      <c r="AK194" s="7">
        <v>0</v>
      </c>
    </row>
    <row r="195" spans="1:48" ht="125" customHeight="1" x14ac:dyDescent="0.15">
      <c r="A195" s="6"/>
      <c r="B195" s="6"/>
      <c r="C195" s="6"/>
      <c r="D195" s="6"/>
      <c r="E195" s="6"/>
      <c r="F195" s="6"/>
      <c r="G195" s="6"/>
      <c r="H195" s="6"/>
      <c r="I195" s="86"/>
      <c r="J195" s="32"/>
      <c r="K195" s="32"/>
      <c r="L195" s="32"/>
      <c r="M195" s="99"/>
      <c r="N195" s="30"/>
      <c r="O195" s="32"/>
      <c r="P195" s="30"/>
      <c r="Q195" s="32"/>
      <c r="R195" s="30"/>
      <c r="S195" s="32"/>
      <c r="T195" s="30"/>
      <c r="U195" s="32"/>
      <c r="V195" s="6"/>
      <c r="W195" s="13"/>
      <c r="X195" s="18"/>
      <c r="Z195" s="6"/>
      <c r="AA195" s="13"/>
      <c r="AB195" s="6"/>
      <c r="AC195" s="24" t="s">
        <v>2436</v>
      </c>
      <c r="AD195" s="7">
        <f>SUM(AD3:AD194)</f>
        <v>525</v>
      </c>
      <c r="AE195" s="7">
        <f>SUM(AE3:AE194)</f>
        <v>365</v>
      </c>
      <c r="AF195" s="7">
        <f>SUM(AF3:AF194)</f>
        <v>632</v>
      </c>
      <c r="AG195" s="7">
        <f>SUM(AG3:AG194)</f>
        <v>24</v>
      </c>
      <c r="AH195" s="7">
        <f>SUM(AH3:AH194)</f>
        <v>566</v>
      </c>
      <c r="AJ195" s="7">
        <f>SUM(AJ3:AJ194)</f>
        <v>117</v>
      </c>
      <c r="AK195" s="7">
        <f>SUM(AD3:AD194)</f>
        <v>525</v>
      </c>
    </row>
    <row r="196" spans="1:48" ht="13" x14ac:dyDescent="0.15">
      <c r="A196" s="6"/>
      <c r="B196" s="6"/>
      <c r="C196" s="6"/>
      <c r="D196" s="6"/>
      <c r="E196" s="6"/>
      <c r="F196" s="6"/>
      <c r="G196" s="6"/>
      <c r="H196" s="30"/>
      <c r="I196" s="87"/>
      <c r="J196" s="32"/>
      <c r="K196" s="32"/>
      <c r="L196" s="32"/>
      <c r="M196" s="102"/>
      <c r="N196" s="30"/>
      <c r="O196" s="36"/>
      <c r="P196" s="30"/>
      <c r="Q196" s="36"/>
      <c r="R196" s="30"/>
      <c r="S196" s="36"/>
      <c r="T196" s="30"/>
      <c r="U196" s="36"/>
      <c r="V196" s="30"/>
      <c r="W196" s="36"/>
      <c r="X196" s="36"/>
      <c r="Y196" s="36"/>
      <c r="Z196" s="30"/>
      <c r="AA196" s="36"/>
      <c r="AB196" s="30"/>
      <c r="AC196" s="36"/>
      <c r="AD196" s="33"/>
      <c r="AE196" s="33"/>
      <c r="AF196" s="33"/>
      <c r="AG196" s="33"/>
      <c r="AH196" s="33"/>
      <c r="AI196" s="33"/>
      <c r="AJ196" s="33"/>
      <c r="AK196" s="33"/>
      <c r="AL196" s="33"/>
      <c r="AM196" s="33"/>
      <c r="AN196" s="33"/>
      <c r="AO196" s="33"/>
      <c r="AP196" s="33"/>
      <c r="AQ196" s="33"/>
      <c r="AR196" s="33"/>
      <c r="AS196" s="33"/>
      <c r="AT196" s="33"/>
      <c r="AU196" s="33"/>
      <c r="AV196" s="33"/>
    </row>
    <row r="197" spans="1:48" ht="56" hidden="1" x14ac:dyDescent="0.15">
      <c r="A197" s="6"/>
      <c r="B197" s="6"/>
      <c r="C197" s="6"/>
      <c r="D197" s="6"/>
      <c r="E197" s="6"/>
      <c r="F197" s="6"/>
      <c r="G197" s="6"/>
      <c r="H197" s="60" t="s">
        <v>2352</v>
      </c>
      <c r="I197" s="88" t="s">
        <v>2353</v>
      </c>
      <c r="J197" s="32" t="s">
        <v>2354</v>
      </c>
      <c r="K197" s="32" t="s">
        <v>2355</v>
      </c>
      <c r="L197" s="32" t="s">
        <v>2356</v>
      </c>
      <c r="M197" s="103" t="s">
        <v>2357</v>
      </c>
      <c r="N197" s="61" t="s">
        <v>2358</v>
      </c>
      <c r="O197" s="62" t="s">
        <v>2359</v>
      </c>
      <c r="P197" s="61" t="s">
        <v>2360</v>
      </c>
      <c r="Q197" s="62" t="s">
        <v>2361</v>
      </c>
      <c r="R197" s="61" t="s">
        <v>2362</v>
      </c>
      <c r="S197" s="62" t="s">
        <v>2363</v>
      </c>
      <c r="T197" s="61" t="s">
        <v>2364</v>
      </c>
      <c r="U197" s="62" t="s">
        <v>2365</v>
      </c>
      <c r="V197" s="61" t="s">
        <v>2366</v>
      </c>
      <c r="W197" s="62" t="s">
        <v>2367</v>
      </c>
      <c r="X197" s="62" t="s">
        <v>2368</v>
      </c>
      <c r="Y197" s="62" t="s">
        <v>2369</v>
      </c>
      <c r="Z197" s="61" t="s">
        <v>2370</v>
      </c>
      <c r="AA197" s="62" t="s">
        <v>2371</v>
      </c>
      <c r="AB197" s="61" t="s">
        <v>2372</v>
      </c>
      <c r="AC197" s="63" t="s">
        <v>2373</v>
      </c>
      <c r="AD197" s="64" t="s">
        <v>2392</v>
      </c>
      <c r="AE197" s="65" t="s">
        <v>2393</v>
      </c>
      <c r="AF197" s="33"/>
      <c r="AG197" s="33"/>
      <c r="AH197" s="33"/>
      <c r="AI197" s="33"/>
      <c r="AJ197" s="33"/>
      <c r="AK197" s="33"/>
      <c r="AL197" s="33"/>
      <c r="AM197" s="33"/>
      <c r="AN197" s="33"/>
      <c r="AO197" s="33"/>
      <c r="AP197" s="33"/>
      <c r="AQ197" s="33"/>
      <c r="AR197" s="33"/>
      <c r="AS197" s="33"/>
      <c r="AT197" s="33"/>
      <c r="AU197" s="33"/>
      <c r="AV197" s="33"/>
    </row>
    <row r="198" spans="1:48" ht="182" hidden="1" x14ac:dyDescent="0.15">
      <c r="A198" s="6"/>
      <c r="B198" s="6"/>
      <c r="C198" s="6"/>
      <c r="D198" s="6"/>
      <c r="E198" s="6"/>
      <c r="F198" s="6"/>
      <c r="G198" s="38"/>
      <c r="H198" s="66"/>
      <c r="I198" s="40" t="s">
        <v>2350</v>
      </c>
      <c r="J198" s="32"/>
      <c r="K198" s="32" t="s">
        <v>8</v>
      </c>
      <c r="L198" s="32"/>
      <c r="M198" s="39" t="s">
        <v>2345</v>
      </c>
      <c r="N198" s="39"/>
      <c r="O198" s="39" t="s">
        <v>10</v>
      </c>
      <c r="P198" s="39"/>
      <c r="Q198" s="39" t="s">
        <v>2346</v>
      </c>
      <c r="R198" s="39"/>
      <c r="S198" s="39" t="s">
        <v>12</v>
      </c>
      <c r="T198" s="39"/>
      <c r="U198" s="39" t="s">
        <v>2347</v>
      </c>
      <c r="V198" s="39"/>
      <c r="W198" s="39" t="s">
        <v>2348</v>
      </c>
      <c r="X198" s="39"/>
      <c r="Y198" s="39" t="s">
        <v>2349</v>
      </c>
      <c r="Z198" s="39"/>
      <c r="AA198" s="39" t="s">
        <v>14</v>
      </c>
      <c r="AB198" s="39"/>
      <c r="AC198" s="39" t="s">
        <v>2053</v>
      </c>
      <c r="AD198" s="39">
        <f>SUM(Table2[[#This Row],[Column2]:[Column22]])</f>
        <v>0</v>
      </c>
      <c r="AE198" s="67"/>
      <c r="AF198" s="41"/>
      <c r="AG198" s="41"/>
      <c r="AH198" s="41"/>
      <c r="AI198" s="33"/>
      <c r="AJ198" s="33"/>
      <c r="AK198" s="33"/>
      <c r="AL198" s="33"/>
      <c r="AM198" s="33"/>
      <c r="AN198" s="33"/>
      <c r="AO198" s="33"/>
      <c r="AP198" s="33"/>
      <c r="AQ198" s="33"/>
      <c r="AR198" s="33"/>
      <c r="AS198" s="33"/>
      <c r="AT198" s="33"/>
      <c r="AU198" s="33"/>
      <c r="AV198" s="33"/>
    </row>
    <row r="199" spans="1:48" ht="14" hidden="1" x14ac:dyDescent="0.15">
      <c r="A199" s="6"/>
      <c r="B199" s="6"/>
      <c r="C199" s="6"/>
      <c r="D199" s="6"/>
      <c r="E199" s="6"/>
      <c r="F199" s="6"/>
      <c r="G199" s="38"/>
      <c r="H199" s="68" t="s">
        <v>2040</v>
      </c>
      <c r="I199" s="39">
        <f>COUNTIF(I3:I194, 1)</f>
        <v>73</v>
      </c>
      <c r="J199" s="31"/>
      <c r="K199" s="32">
        <f>COUNTIF(K3:K194, 1)</f>
        <v>23</v>
      </c>
      <c r="L199" s="31"/>
      <c r="M199" s="39">
        <f>COUNTIF(M3:M194, 1)</f>
        <v>86</v>
      </c>
      <c r="N199" s="40"/>
      <c r="O199" s="39">
        <f>COUNTIF(O3:O194, 1)</f>
        <v>17</v>
      </c>
      <c r="P199" s="40"/>
      <c r="Q199" s="39">
        <f>COUNTIF(Q3:Q194, 1)</f>
        <v>132</v>
      </c>
      <c r="R199" s="40"/>
      <c r="S199" s="39">
        <f>COUNTIF(S3:S194, 1)</f>
        <v>2</v>
      </c>
      <c r="T199" s="40"/>
      <c r="U199" s="39">
        <f>COUNTIF(U3:U194, 1)</f>
        <v>67</v>
      </c>
      <c r="V199" s="40"/>
      <c r="W199" s="39">
        <f>COUNTIF(W3:W194, 1)</f>
        <v>11</v>
      </c>
      <c r="X199" s="40"/>
      <c r="Y199" s="39">
        <f>COUNTIF(Y3:Y194, 1)</f>
        <v>1</v>
      </c>
      <c r="Z199" s="40"/>
      <c r="AA199" s="39">
        <f>COUNTIF(AA3:AA194, 1)</f>
        <v>28</v>
      </c>
      <c r="AB199" s="40"/>
      <c r="AC199" s="39">
        <f>COUNTIF(AC3:AC194, 1)</f>
        <v>85</v>
      </c>
      <c r="AD199" s="39">
        <f>SUM(Table2[[#This Row],[Column2]:[Column22]])</f>
        <v>525</v>
      </c>
      <c r="AE199" s="67"/>
      <c r="AF199" s="41"/>
      <c r="AG199" s="41"/>
      <c r="AH199" s="41"/>
      <c r="AI199" s="33"/>
      <c r="AJ199" s="33"/>
      <c r="AK199" s="33"/>
      <c r="AL199" s="33"/>
      <c r="AM199" s="33"/>
      <c r="AN199" s="33"/>
      <c r="AO199" s="33"/>
      <c r="AP199" s="33"/>
      <c r="AQ199" s="33"/>
      <c r="AR199" s="33"/>
      <c r="AS199" s="33"/>
      <c r="AT199" s="33"/>
      <c r="AU199" s="33"/>
      <c r="AV199" s="33"/>
    </row>
    <row r="200" spans="1:48" ht="14" hidden="1" x14ac:dyDescent="0.15">
      <c r="A200" s="6"/>
      <c r="B200" s="6"/>
      <c r="C200" s="6"/>
      <c r="D200" s="6"/>
      <c r="E200" s="6"/>
      <c r="F200" s="6"/>
      <c r="G200" s="38"/>
      <c r="H200" s="68" t="s">
        <v>2046</v>
      </c>
      <c r="I200" s="39">
        <f>COUNTIF(I3:I194, 2)</f>
        <v>116</v>
      </c>
      <c r="J200" s="31"/>
      <c r="K200" s="32">
        <f>COUNTIF(K3:K194, 2)</f>
        <v>6</v>
      </c>
      <c r="L200" s="31"/>
      <c r="M200" s="39">
        <f>COUNTIF(M3:M194, 2)</f>
        <v>22</v>
      </c>
      <c r="N200" s="40"/>
      <c r="O200" s="39">
        <f>COUNTIF(O3:O194, 2)</f>
        <v>12</v>
      </c>
      <c r="P200" s="40"/>
      <c r="Q200" s="39">
        <f>COUNTIF(Q3:Q194, 2)</f>
        <v>21</v>
      </c>
      <c r="R200" s="40"/>
      <c r="S200" s="39">
        <f>COUNTIF(S3:S194, 2)</f>
        <v>3</v>
      </c>
      <c r="T200" s="40"/>
      <c r="U200" s="39">
        <f>COUNTIF(U3:U194, 2)</f>
        <v>24</v>
      </c>
      <c r="V200" s="40"/>
      <c r="W200" s="39">
        <f>COUNTIF(W3:W194, 2)</f>
        <v>7</v>
      </c>
      <c r="X200" s="40"/>
      <c r="Y200" s="39">
        <f>COUNTIF(Y3:Y194, 2)</f>
        <v>29</v>
      </c>
      <c r="Z200" s="40"/>
      <c r="AA200" s="39">
        <f>COUNTIF(AA3:AA194, 2)</f>
        <v>46</v>
      </c>
      <c r="AB200" s="40"/>
      <c r="AC200" s="39">
        <f>COUNTIF(AC3:AC194, 2)</f>
        <v>79</v>
      </c>
      <c r="AD200" s="39">
        <f>SUM(Table2[[#This Row],[Column2]:[Column22]])</f>
        <v>365</v>
      </c>
      <c r="AE200" s="67"/>
      <c r="AF200" s="41"/>
      <c r="AG200" s="41"/>
      <c r="AH200" s="41"/>
      <c r="AI200" s="33"/>
      <c r="AJ200" s="33"/>
      <c r="AK200" s="33"/>
      <c r="AL200" s="33"/>
      <c r="AM200" s="33"/>
      <c r="AN200" s="33"/>
      <c r="AO200" s="33"/>
      <c r="AP200" s="33"/>
      <c r="AQ200" s="33"/>
      <c r="AR200" s="33"/>
      <c r="AS200" s="33"/>
      <c r="AT200" s="33"/>
      <c r="AU200" s="33"/>
      <c r="AV200" s="33"/>
    </row>
    <row r="201" spans="1:48" ht="14" hidden="1" x14ac:dyDescent="0.15">
      <c r="A201" s="6"/>
      <c r="B201" s="6"/>
      <c r="C201" s="6"/>
      <c r="D201" s="6"/>
      <c r="E201" s="6"/>
      <c r="F201" s="6"/>
      <c r="G201" s="38"/>
      <c r="H201" s="68" t="s">
        <v>2047</v>
      </c>
      <c r="I201" s="39">
        <f>COUNTIF(I3:I194, 3)</f>
        <v>0</v>
      </c>
      <c r="J201" s="31"/>
      <c r="K201" s="32">
        <f>COUNTIF(K3:K194, 3)</f>
        <v>137</v>
      </c>
      <c r="L201" s="31"/>
      <c r="M201" s="39">
        <f>COUNTIF(M3:M194, 3)</f>
        <v>59</v>
      </c>
      <c r="N201" s="40"/>
      <c r="O201" s="39">
        <f>COUNTIF(O3:O194, 3)</f>
        <v>149</v>
      </c>
      <c r="P201" s="40"/>
      <c r="Q201" s="39">
        <f>COUNTIF(Q3:Q194, 3)</f>
        <v>24</v>
      </c>
      <c r="R201" s="40"/>
      <c r="S201" s="39">
        <f>COUNTIF(S3:S194, 3)</f>
        <v>138</v>
      </c>
      <c r="T201" s="40"/>
      <c r="U201" s="39">
        <f>COUNTIF(U3:U194, 3)</f>
        <v>38</v>
      </c>
      <c r="V201" s="40"/>
      <c r="W201" s="39">
        <f>COUNTIF(W3:W194, 3)</f>
        <v>10</v>
      </c>
      <c r="X201" s="40"/>
      <c r="Y201" s="39">
        <f>COUNTIF(Y3:Y194, 3)</f>
        <v>9</v>
      </c>
      <c r="Z201" s="40"/>
      <c r="AA201" s="39">
        <f>COUNTIF(AA3:AA194, 3)</f>
        <v>68</v>
      </c>
      <c r="AB201" s="40"/>
      <c r="AC201" s="39">
        <f>COUNTIF(AC3:AC194, 3)</f>
        <v>0</v>
      </c>
      <c r="AD201" s="39">
        <f>SUM(Table2[[#This Row],[Column2]:[Column22]])</f>
        <v>632</v>
      </c>
      <c r="AE201" s="67"/>
      <c r="AF201" s="41"/>
      <c r="AG201" s="41"/>
      <c r="AH201" s="41"/>
      <c r="AI201" s="33"/>
      <c r="AJ201" s="33"/>
      <c r="AK201" s="33"/>
      <c r="AL201" s="33"/>
      <c r="AM201" s="33"/>
      <c r="AN201" s="33"/>
      <c r="AO201" s="33"/>
      <c r="AP201" s="33"/>
      <c r="AQ201" s="33"/>
      <c r="AR201" s="33"/>
      <c r="AS201" s="33"/>
      <c r="AT201" s="33"/>
      <c r="AU201" s="33"/>
      <c r="AV201" s="33"/>
    </row>
    <row r="202" spans="1:48" ht="14" hidden="1" x14ac:dyDescent="0.15">
      <c r="A202" s="6"/>
      <c r="B202" s="6"/>
      <c r="C202" s="6"/>
      <c r="D202" s="6"/>
      <c r="E202" s="6"/>
      <c r="F202" s="6"/>
      <c r="G202" s="38"/>
      <c r="H202" s="68" t="s">
        <v>2049</v>
      </c>
      <c r="I202" s="39">
        <f>COUNTIF(I3:I194, 4)</f>
        <v>0</v>
      </c>
      <c r="J202" s="31"/>
      <c r="K202" s="32">
        <f>COUNTIF(K3:K194, 4)</f>
        <v>1</v>
      </c>
      <c r="L202" s="31"/>
      <c r="M202" s="39">
        <f>COUNTIF(M3:M194, 4)</f>
        <v>2</v>
      </c>
      <c r="N202" s="40"/>
      <c r="O202" s="39">
        <f>COUNTIF(O3:O194, 4)</f>
        <v>2</v>
      </c>
      <c r="P202" s="40"/>
      <c r="Q202" s="39">
        <f>COUNTIF(Q3:Q194, 4)</f>
        <v>2</v>
      </c>
      <c r="R202" s="40"/>
      <c r="S202" s="39">
        <f>COUNTIF(S3:S194, 4)</f>
        <v>0</v>
      </c>
      <c r="T202" s="40"/>
      <c r="U202" s="39">
        <f>COUNTIF(U3:U194, 4)</f>
        <v>4</v>
      </c>
      <c r="V202" s="40"/>
      <c r="W202" s="39">
        <f>COUNTIF(W3:W194, 4)</f>
        <v>0</v>
      </c>
      <c r="X202" s="40"/>
      <c r="Y202" s="39">
        <f>COUNTIF(Y3:Y194, 4)</f>
        <v>0</v>
      </c>
      <c r="Z202" s="40"/>
      <c r="AA202" s="39">
        <f>COUNTIF(AA3:AA194, 4)</f>
        <v>1</v>
      </c>
      <c r="AB202" s="40"/>
      <c r="AC202" s="39">
        <f>COUNTIF(AC3:AC194, 4)</f>
        <v>12</v>
      </c>
      <c r="AD202" s="39">
        <f>SUM(Table2[[#This Row],[Column2]:[Column22]])</f>
        <v>24</v>
      </c>
      <c r="AE202" s="67"/>
      <c r="AF202" s="41"/>
      <c r="AG202" s="41"/>
      <c r="AH202" s="41"/>
      <c r="AI202" s="33"/>
      <c r="AJ202" s="33"/>
      <c r="AK202" s="33"/>
      <c r="AL202" s="33"/>
      <c r="AM202" s="33"/>
      <c r="AN202" s="33"/>
      <c r="AO202" s="33"/>
      <c r="AP202" s="33"/>
      <c r="AQ202" s="33"/>
      <c r="AR202" s="33"/>
      <c r="AS202" s="33"/>
      <c r="AT202" s="33"/>
      <c r="AU202" s="33"/>
      <c r="AV202" s="33"/>
    </row>
    <row r="203" spans="1:48" ht="14" hidden="1" x14ac:dyDescent="0.15">
      <c r="A203" s="6"/>
      <c r="B203" s="6"/>
      <c r="C203" s="6"/>
      <c r="D203" s="6"/>
      <c r="E203" s="6"/>
      <c r="F203" s="6"/>
      <c r="G203" s="38"/>
      <c r="H203" s="68" t="s">
        <v>1041</v>
      </c>
      <c r="I203" s="39">
        <f>COUNTIF(I3:I194, 5)</f>
        <v>3</v>
      </c>
      <c r="J203" s="31"/>
      <c r="K203" s="32">
        <f>COUNTIF(K3:K194, 5)</f>
        <v>25</v>
      </c>
      <c r="L203" s="31"/>
      <c r="M203" s="39">
        <f>COUNTIF(M3:M194, 5)</f>
        <v>23</v>
      </c>
      <c r="N203" s="40"/>
      <c r="O203" s="39">
        <f>COUNTIF(O3:O194, 5)</f>
        <v>12</v>
      </c>
      <c r="P203" s="40"/>
      <c r="Q203" s="39">
        <f>COUNTIF(Q3:Q194, 5)</f>
        <v>13</v>
      </c>
      <c r="R203" s="40"/>
      <c r="S203" s="39">
        <f>COUNTIF(S3:S194, 5)</f>
        <v>49</v>
      </c>
      <c r="T203" s="40"/>
      <c r="U203" s="39">
        <f>COUNTIF(U3:U194, 5)</f>
        <v>59</v>
      </c>
      <c r="V203" s="40"/>
      <c r="W203" s="39">
        <f>COUNTIF(W3:W194, 5)</f>
        <v>164</v>
      </c>
      <c r="X203" s="40"/>
      <c r="Y203" s="39">
        <f>COUNTIF(Y3:Y194, 5)</f>
        <v>153</v>
      </c>
      <c r="Z203" s="40"/>
      <c r="AA203" s="39">
        <f>COUNTIF(AA3:AA194, 5)</f>
        <v>49</v>
      </c>
      <c r="AB203" s="40"/>
      <c r="AC203" s="39">
        <f>COUNTIF(AC3:AC194, 5)</f>
        <v>16</v>
      </c>
      <c r="AD203" s="39">
        <f>SUM(Table2[[#This Row],[Column2]:[Column22]])</f>
        <v>566</v>
      </c>
      <c r="AE203" s="67"/>
      <c r="AF203" s="41"/>
      <c r="AG203" s="41"/>
      <c r="AH203" s="41"/>
      <c r="AI203" s="33"/>
      <c r="AJ203" s="33"/>
      <c r="AK203" s="33"/>
      <c r="AL203" s="33"/>
      <c r="AM203" s="33"/>
      <c r="AN203" s="33"/>
      <c r="AO203" s="33"/>
      <c r="AP203" s="33"/>
      <c r="AQ203" s="33"/>
      <c r="AR203" s="33"/>
      <c r="AS203" s="33"/>
      <c r="AT203" s="33"/>
      <c r="AU203" s="33"/>
      <c r="AV203" s="33"/>
    </row>
    <row r="204" spans="1:48" ht="15" hidden="1" thickBot="1" x14ac:dyDescent="0.2">
      <c r="A204" s="6"/>
      <c r="B204" s="6"/>
      <c r="C204" s="6"/>
      <c r="D204" s="6"/>
      <c r="E204" s="6"/>
      <c r="F204" s="6"/>
      <c r="G204" s="38"/>
      <c r="H204" s="69" t="s">
        <v>2045</v>
      </c>
      <c r="I204" s="70">
        <f>SUM(I199:I203)</f>
        <v>192</v>
      </c>
      <c r="J204" s="31"/>
      <c r="K204" s="32">
        <f>SUM(K199:K203)</f>
        <v>192</v>
      </c>
      <c r="L204" s="31"/>
      <c r="M204" s="70">
        <f>SUM(M199:M203)</f>
        <v>192</v>
      </c>
      <c r="N204" s="71"/>
      <c r="O204" s="70">
        <f>SUM(O199:O203)</f>
        <v>192</v>
      </c>
      <c r="P204" s="71"/>
      <c r="Q204" s="70">
        <f>SUM(Q199:Q203)</f>
        <v>192</v>
      </c>
      <c r="R204" s="71"/>
      <c r="S204" s="70">
        <f>SUM(S199:S203)</f>
        <v>192</v>
      </c>
      <c r="T204" s="71"/>
      <c r="U204" s="70">
        <f>SUM(U199:U203)</f>
        <v>192</v>
      </c>
      <c r="V204" s="71"/>
      <c r="W204" s="70">
        <f>SUM(W199:W203)</f>
        <v>192</v>
      </c>
      <c r="X204" s="71"/>
      <c r="Y204" s="70">
        <f>SUM(Y199:Y203)</f>
        <v>192</v>
      </c>
      <c r="Z204" s="71"/>
      <c r="AA204" s="70">
        <f>SUM(AA199:AA203)</f>
        <v>192</v>
      </c>
      <c r="AB204" s="71"/>
      <c r="AC204" s="70">
        <f>SUM(AC199:AC203)</f>
        <v>192</v>
      </c>
      <c r="AD204" s="70">
        <f>SUM(AD199:AD203)</f>
        <v>2112</v>
      </c>
      <c r="AE204" s="72"/>
      <c r="AF204" s="41"/>
      <c r="AG204" s="41"/>
      <c r="AH204" s="41"/>
      <c r="AI204" s="33"/>
      <c r="AJ204" s="33"/>
      <c r="AK204" s="33"/>
      <c r="AL204" s="33"/>
      <c r="AM204" s="33"/>
      <c r="AN204" s="33"/>
      <c r="AO204" s="33"/>
      <c r="AP204" s="33"/>
      <c r="AQ204" s="33"/>
      <c r="AR204" s="33"/>
      <c r="AS204" s="33"/>
      <c r="AT204" s="33"/>
      <c r="AU204" s="33"/>
      <c r="AV204" s="33"/>
    </row>
    <row r="205" spans="1:48" ht="13" hidden="1" x14ac:dyDescent="0.15">
      <c r="A205" s="6"/>
      <c r="B205" s="6"/>
      <c r="C205" s="6"/>
      <c r="D205" s="6"/>
      <c r="E205" s="6"/>
      <c r="F205" s="6"/>
      <c r="G205" s="38"/>
      <c r="H205" s="39"/>
      <c r="I205" s="40"/>
      <c r="J205" s="32"/>
      <c r="K205" s="32"/>
      <c r="L205" s="32"/>
      <c r="M205" s="39"/>
      <c r="N205" s="39"/>
      <c r="O205" s="39"/>
      <c r="P205" s="39"/>
      <c r="Q205" s="39"/>
      <c r="R205" s="39"/>
      <c r="S205" s="39"/>
      <c r="T205" s="39"/>
      <c r="U205" s="39"/>
      <c r="V205" s="39"/>
      <c r="W205" s="39"/>
      <c r="X205" s="39"/>
      <c r="Y205" s="39"/>
      <c r="Z205" s="39"/>
      <c r="AA205" s="39"/>
      <c r="AB205" s="39"/>
      <c r="AC205" s="39"/>
      <c r="AD205" s="39"/>
      <c r="AE205" s="41"/>
      <c r="AF205" s="41"/>
      <c r="AG205" s="41"/>
      <c r="AH205" s="41"/>
      <c r="AI205" s="33"/>
      <c r="AJ205" s="33"/>
      <c r="AK205" s="33"/>
      <c r="AL205" s="33"/>
      <c r="AM205" s="33"/>
      <c r="AN205" s="33"/>
      <c r="AO205" s="33"/>
      <c r="AP205" s="33"/>
      <c r="AQ205" s="33"/>
      <c r="AR205" s="33"/>
      <c r="AS205" s="33"/>
      <c r="AT205" s="33"/>
      <c r="AU205" s="33"/>
      <c r="AV205" s="33"/>
    </row>
    <row r="206" spans="1:48" ht="13" x14ac:dyDescent="0.15">
      <c r="A206" s="6"/>
      <c r="B206" s="6"/>
      <c r="C206" s="6"/>
      <c r="D206" s="6"/>
      <c r="E206" s="6"/>
      <c r="F206" s="6"/>
      <c r="G206" s="38"/>
      <c r="H206" s="39"/>
      <c r="I206" s="40"/>
      <c r="J206" s="32"/>
      <c r="K206" s="32"/>
      <c r="L206" s="32"/>
      <c r="M206" s="39"/>
      <c r="N206" s="39"/>
      <c r="O206" s="39"/>
      <c r="P206" s="39"/>
      <c r="Q206" s="39"/>
      <c r="R206" s="39"/>
      <c r="S206" s="39"/>
      <c r="T206" s="39"/>
      <c r="U206" s="39"/>
      <c r="V206" s="39"/>
      <c r="W206" s="39"/>
      <c r="X206" s="39"/>
      <c r="Y206" s="39"/>
      <c r="Z206" s="39"/>
      <c r="AA206" s="39"/>
      <c r="AB206" s="39"/>
      <c r="AC206" s="39"/>
      <c r="AD206" s="39"/>
      <c r="AE206" s="41"/>
      <c r="AF206" s="41"/>
      <c r="AG206" s="41"/>
      <c r="AH206" s="41"/>
      <c r="AI206" s="33"/>
      <c r="AJ206" s="33"/>
      <c r="AK206" s="33"/>
      <c r="AL206" s="33"/>
      <c r="AM206" s="33"/>
      <c r="AN206" s="33"/>
      <c r="AO206" s="33"/>
      <c r="AP206" s="33"/>
      <c r="AQ206" s="33"/>
      <c r="AR206" s="33"/>
      <c r="AS206" s="33"/>
      <c r="AT206" s="33"/>
      <c r="AU206" s="33"/>
      <c r="AV206" s="33"/>
    </row>
    <row r="207" spans="1:48" ht="15.75" customHeight="1" x14ac:dyDescent="0.15">
      <c r="AD207" s="30"/>
      <c r="AE207" s="33"/>
    </row>
    <row r="208" spans="1:48" s="28" customFormat="1" ht="24" hidden="1" customHeight="1" x14ac:dyDescent="0.15">
      <c r="A208" s="27"/>
      <c r="B208" s="27"/>
      <c r="C208" s="27"/>
      <c r="D208" s="27"/>
      <c r="E208" s="27"/>
      <c r="F208" s="27"/>
      <c r="G208" s="42"/>
      <c r="H208" s="39"/>
      <c r="I208" s="40"/>
      <c r="J208" s="32"/>
      <c r="K208" s="32"/>
      <c r="L208" s="32"/>
      <c r="M208" s="39"/>
      <c r="N208" s="39"/>
      <c r="O208" s="39"/>
      <c r="P208" s="39"/>
      <c r="Q208" s="39"/>
      <c r="R208" s="39"/>
      <c r="S208" s="39"/>
      <c r="T208" s="39"/>
      <c r="U208" s="39"/>
      <c r="V208" s="39"/>
      <c r="W208" s="39"/>
      <c r="X208" s="39"/>
      <c r="Y208" s="39"/>
      <c r="Z208" s="39"/>
      <c r="AA208" s="39"/>
      <c r="AB208" s="39"/>
      <c r="AC208" s="39"/>
      <c r="AD208" s="43"/>
      <c r="AE208" s="43"/>
      <c r="AF208" s="43"/>
      <c r="AG208" s="43"/>
      <c r="AH208" s="43"/>
      <c r="AI208" s="34"/>
      <c r="AJ208" s="34"/>
      <c r="AK208" s="34"/>
      <c r="AL208" s="34"/>
      <c r="AM208" s="34"/>
      <c r="AN208" s="34"/>
      <c r="AO208" s="34"/>
      <c r="AP208" s="34"/>
      <c r="AQ208" s="34"/>
      <c r="AR208" s="34"/>
      <c r="AS208" s="34"/>
      <c r="AT208" s="34"/>
      <c r="AU208" s="34"/>
      <c r="AV208" s="34"/>
    </row>
    <row r="209" spans="1:48" ht="13" hidden="1" x14ac:dyDescent="0.15">
      <c r="A209" s="6"/>
      <c r="B209" s="6"/>
      <c r="C209" s="6"/>
      <c r="D209" s="6"/>
      <c r="E209" s="6"/>
      <c r="F209" s="6"/>
      <c r="G209" s="38"/>
      <c r="H209" s="76"/>
      <c r="I209" s="44"/>
      <c r="J209" s="104"/>
      <c r="K209" s="104"/>
      <c r="L209" s="104"/>
      <c r="M209" s="45"/>
      <c r="N209" s="45"/>
      <c r="O209" s="45"/>
      <c r="P209" s="45"/>
      <c r="Q209" s="45"/>
      <c r="R209" s="45"/>
      <c r="S209" s="45"/>
      <c r="T209" s="45"/>
      <c r="U209" s="45"/>
      <c r="V209" s="45"/>
      <c r="W209" s="45"/>
      <c r="X209" s="45"/>
      <c r="Y209" s="45"/>
      <c r="Z209" s="45"/>
      <c r="AA209" s="45"/>
      <c r="AB209" s="45"/>
      <c r="AC209" s="45"/>
      <c r="AD209" s="41"/>
      <c r="AE209" s="41"/>
      <c r="AF209" s="41"/>
      <c r="AG209" s="41"/>
      <c r="AH209" s="41"/>
      <c r="AI209" s="33"/>
      <c r="AJ209" s="33"/>
      <c r="AK209" s="33"/>
      <c r="AL209" s="33"/>
      <c r="AM209" s="33"/>
      <c r="AN209" s="33"/>
      <c r="AO209" s="33"/>
      <c r="AP209" s="33"/>
      <c r="AQ209" s="33"/>
      <c r="AR209" s="33"/>
      <c r="AS209" s="33"/>
      <c r="AT209" s="33"/>
      <c r="AU209" s="33"/>
      <c r="AV209" s="33"/>
    </row>
    <row r="210" spans="1:48" ht="13" hidden="1" x14ac:dyDescent="0.15">
      <c r="A210" s="6"/>
      <c r="B210" s="6"/>
      <c r="C210" s="6"/>
      <c r="D210" s="6"/>
      <c r="E210" s="6"/>
      <c r="F210" s="6"/>
      <c r="G210" s="38"/>
      <c r="H210" s="30"/>
      <c r="I210" s="90"/>
      <c r="J210" s="32"/>
      <c r="K210" s="32"/>
      <c r="L210" s="32"/>
      <c r="M210" s="99"/>
      <c r="N210" s="116"/>
      <c r="O210" s="39"/>
      <c r="P210" s="39"/>
      <c r="Q210" s="39"/>
      <c r="R210" s="39"/>
      <c r="S210" s="39"/>
      <c r="T210" s="39"/>
      <c r="U210" s="39"/>
      <c r="V210" s="39"/>
      <c r="W210" s="39"/>
      <c r="X210" s="39"/>
      <c r="Y210" s="39"/>
      <c r="Z210" s="39"/>
      <c r="AA210" s="39"/>
      <c r="AB210" s="39"/>
      <c r="AC210" s="39"/>
      <c r="AD210" s="41"/>
      <c r="AE210" s="41"/>
      <c r="AF210" s="41"/>
      <c r="AG210" s="41"/>
      <c r="AH210" s="41"/>
      <c r="AI210" s="33"/>
      <c r="AJ210" s="33"/>
      <c r="AK210" s="33"/>
      <c r="AL210" s="33"/>
      <c r="AM210" s="33"/>
      <c r="AN210" s="33"/>
      <c r="AO210" s="33"/>
      <c r="AP210" s="33"/>
      <c r="AQ210" s="33"/>
      <c r="AR210" s="33"/>
      <c r="AS210" s="33"/>
      <c r="AT210" s="33"/>
      <c r="AU210" s="33"/>
      <c r="AV210" s="33"/>
    </row>
    <row r="211" spans="1:48" ht="13" hidden="1" x14ac:dyDescent="0.15">
      <c r="A211" s="6"/>
      <c r="B211" s="6"/>
      <c r="C211" s="6"/>
      <c r="D211" s="6"/>
      <c r="E211" s="6"/>
      <c r="F211" s="6"/>
      <c r="G211" s="38"/>
      <c r="H211" s="30"/>
      <c r="I211" s="90"/>
      <c r="J211" s="32"/>
      <c r="K211" s="32"/>
      <c r="L211" s="32"/>
      <c r="M211" s="99"/>
      <c r="N211" s="31"/>
      <c r="O211" s="39"/>
      <c r="P211" s="39"/>
      <c r="Q211" s="39"/>
      <c r="R211" s="39"/>
      <c r="S211" s="39"/>
      <c r="T211" s="39"/>
      <c r="U211" s="39"/>
      <c r="V211" s="39"/>
      <c r="W211" s="39"/>
      <c r="X211" s="39"/>
      <c r="Y211" s="39"/>
      <c r="Z211" s="39"/>
      <c r="AA211" s="39"/>
      <c r="AB211" s="39"/>
      <c r="AC211" s="39"/>
      <c r="AD211" s="41"/>
      <c r="AE211" s="41"/>
      <c r="AF211" s="41"/>
      <c r="AG211" s="41"/>
      <c r="AH211" s="41"/>
      <c r="AI211" s="33"/>
      <c r="AJ211" s="33"/>
      <c r="AK211" s="33"/>
      <c r="AL211" s="33"/>
      <c r="AM211" s="33"/>
      <c r="AN211" s="33"/>
      <c r="AO211" s="33"/>
      <c r="AP211" s="33"/>
      <c r="AQ211" s="33"/>
      <c r="AR211" s="33"/>
      <c r="AS211" s="33"/>
      <c r="AT211" s="33"/>
      <c r="AU211" s="33"/>
      <c r="AV211" s="33"/>
    </row>
    <row r="212" spans="1:48" ht="13" hidden="1" x14ac:dyDescent="0.15">
      <c r="A212" s="6"/>
      <c r="B212" s="6"/>
      <c r="C212" s="6"/>
      <c r="D212" s="6"/>
      <c r="E212" s="6"/>
      <c r="F212" s="6"/>
      <c r="G212" s="6"/>
      <c r="H212" s="30"/>
      <c r="I212" s="91"/>
      <c r="J212" s="32"/>
      <c r="K212" s="32"/>
      <c r="L212" s="32"/>
      <c r="M212" s="102"/>
      <c r="N212" s="117"/>
      <c r="O212" s="37"/>
      <c r="P212" s="30"/>
      <c r="Q212" s="37"/>
      <c r="R212" s="30"/>
      <c r="S212" s="37"/>
      <c r="T212" s="30"/>
      <c r="U212" s="37"/>
      <c r="V212" s="30"/>
      <c r="W212" s="37"/>
      <c r="X212" s="37"/>
      <c r="Y212" s="37"/>
      <c r="Z212" s="30"/>
      <c r="AA212" s="37"/>
      <c r="AB212" s="30"/>
      <c r="AC212" s="37"/>
      <c r="AD212" s="33"/>
      <c r="AE212" s="33"/>
      <c r="AF212" s="33"/>
      <c r="AG212" s="33"/>
      <c r="AH212" s="33"/>
      <c r="AI212" s="33"/>
      <c r="AJ212" s="33"/>
      <c r="AK212" s="33"/>
      <c r="AL212" s="33"/>
      <c r="AM212" s="33"/>
      <c r="AN212" s="33"/>
      <c r="AO212" s="33"/>
      <c r="AP212" s="33"/>
      <c r="AQ212" s="33"/>
      <c r="AR212" s="33"/>
      <c r="AS212" s="33"/>
      <c r="AT212" s="33"/>
      <c r="AU212" s="33"/>
      <c r="AV212" s="33"/>
    </row>
    <row r="213" spans="1:48" ht="13" hidden="1" x14ac:dyDescent="0.15">
      <c r="A213" s="6"/>
      <c r="B213" s="6"/>
      <c r="C213" s="6"/>
      <c r="D213" s="6"/>
      <c r="E213" s="6"/>
      <c r="F213" s="6"/>
      <c r="G213" s="6"/>
      <c r="H213" s="48"/>
      <c r="I213" s="90"/>
      <c r="J213" s="73"/>
      <c r="K213" s="73"/>
      <c r="L213" s="73"/>
      <c r="M213" s="105"/>
      <c r="N213" s="31"/>
      <c r="O213" s="118"/>
      <c r="P213" s="30"/>
      <c r="Q213" s="118"/>
      <c r="R213" s="30"/>
      <c r="S213" s="37"/>
      <c r="T213" s="30"/>
      <c r="U213" s="37"/>
      <c r="V213" s="30"/>
      <c r="W213" s="37"/>
      <c r="X213" s="37"/>
      <c r="Y213" s="37"/>
      <c r="Z213" s="30"/>
      <c r="AA213" s="37"/>
      <c r="AB213" s="30"/>
      <c r="AC213" s="37"/>
      <c r="AD213" s="33"/>
      <c r="AE213" s="33"/>
      <c r="AF213" s="33"/>
      <c r="AG213" s="33"/>
      <c r="AH213" s="33"/>
      <c r="AI213" s="33"/>
      <c r="AJ213" s="33"/>
      <c r="AK213" s="33"/>
      <c r="AL213" s="33"/>
      <c r="AM213" s="33"/>
      <c r="AN213" s="33"/>
      <c r="AO213" s="33"/>
      <c r="AP213" s="33"/>
      <c r="AQ213" s="33"/>
      <c r="AR213" s="33"/>
      <c r="AS213" s="33"/>
      <c r="AT213" s="33"/>
      <c r="AU213" s="33"/>
      <c r="AV213" s="33"/>
    </row>
    <row r="214" spans="1:48" ht="13" hidden="1" x14ac:dyDescent="0.15">
      <c r="A214" s="6"/>
      <c r="B214" s="6"/>
      <c r="C214" s="6"/>
      <c r="D214" s="6"/>
      <c r="E214" s="6"/>
      <c r="F214" s="6"/>
      <c r="G214" s="6"/>
      <c r="H214" s="48"/>
      <c r="I214" s="90"/>
      <c r="J214" s="73"/>
      <c r="K214" s="73"/>
      <c r="L214" s="73"/>
      <c r="M214" s="105"/>
      <c r="N214" s="31"/>
      <c r="O214" s="118"/>
      <c r="P214" s="30"/>
      <c r="Q214" s="118"/>
      <c r="R214" s="30"/>
      <c r="S214" s="37"/>
      <c r="T214" s="30"/>
      <c r="U214" s="37"/>
      <c r="V214" s="30"/>
      <c r="W214" s="37"/>
      <c r="X214" s="37"/>
      <c r="Y214" s="37"/>
      <c r="Z214" s="30"/>
      <c r="AA214" s="37"/>
      <c r="AB214" s="30"/>
      <c r="AC214" s="37"/>
      <c r="AD214" s="33"/>
      <c r="AE214" s="33"/>
      <c r="AF214" s="33"/>
      <c r="AG214" s="33"/>
      <c r="AH214" s="33"/>
      <c r="AI214" s="33"/>
      <c r="AJ214" s="33"/>
      <c r="AK214" s="33"/>
      <c r="AL214" s="33"/>
      <c r="AM214" s="33"/>
      <c r="AN214" s="33"/>
      <c r="AO214" s="33"/>
      <c r="AP214" s="33"/>
      <c r="AQ214" s="33"/>
      <c r="AR214" s="33"/>
      <c r="AS214" s="33"/>
      <c r="AT214" s="33"/>
      <c r="AU214" s="33"/>
      <c r="AV214" s="33"/>
    </row>
    <row r="215" spans="1:48" ht="13" hidden="1" x14ac:dyDescent="0.15">
      <c r="A215" s="6"/>
      <c r="B215" s="6"/>
      <c r="C215" s="6"/>
      <c r="D215" s="6"/>
      <c r="E215" s="6"/>
      <c r="F215" s="6"/>
      <c r="G215" s="6"/>
      <c r="H215" s="48"/>
      <c r="I215" s="90"/>
      <c r="J215" s="73"/>
      <c r="K215" s="73"/>
      <c r="L215" s="73"/>
      <c r="M215" s="105"/>
      <c r="N215" s="31"/>
      <c r="O215" s="118"/>
      <c r="P215" s="30"/>
      <c r="Q215" s="118"/>
      <c r="R215" s="30"/>
      <c r="S215" s="37"/>
      <c r="T215" s="30"/>
      <c r="U215" s="37"/>
      <c r="V215" s="30"/>
      <c r="W215" s="37"/>
      <c r="X215" s="37"/>
      <c r="Y215" s="37"/>
      <c r="Z215" s="30"/>
      <c r="AA215" s="37"/>
      <c r="AB215" s="30"/>
      <c r="AC215" s="37"/>
      <c r="AD215" s="33"/>
      <c r="AE215" s="33"/>
      <c r="AF215" s="33"/>
      <c r="AG215" s="33"/>
      <c r="AH215" s="33"/>
      <c r="AI215" s="33"/>
      <c r="AJ215" s="33"/>
      <c r="AK215" s="33"/>
      <c r="AL215" s="33"/>
      <c r="AM215" s="33"/>
      <c r="AN215" s="33"/>
      <c r="AO215" s="33"/>
      <c r="AP215" s="33"/>
      <c r="AQ215" s="33"/>
      <c r="AR215" s="33"/>
      <c r="AS215" s="33"/>
      <c r="AT215" s="33"/>
      <c r="AU215" s="33"/>
      <c r="AV215" s="33"/>
    </row>
    <row r="216" spans="1:48" ht="42" hidden="1" x14ac:dyDescent="0.15">
      <c r="A216" s="6"/>
      <c r="B216" s="6"/>
      <c r="C216" s="6"/>
      <c r="D216" s="6"/>
      <c r="E216" s="56" t="s">
        <v>2383</v>
      </c>
      <c r="F216" s="6">
        <f>COUNTA(A3:A194)</f>
        <v>192</v>
      </c>
      <c r="G216" s="58"/>
      <c r="H216" s="48"/>
      <c r="I216" s="90"/>
      <c r="J216" s="73"/>
      <c r="K216" s="73"/>
      <c r="L216" s="73"/>
      <c r="M216" s="105"/>
      <c r="N216" s="31"/>
      <c r="O216" s="118"/>
      <c r="P216" s="30"/>
      <c r="Q216" s="118"/>
      <c r="R216" s="30"/>
      <c r="S216" s="37"/>
      <c r="T216" s="30"/>
      <c r="U216" s="37"/>
      <c r="V216" s="30"/>
      <c r="W216" s="37"/>
      <c r="X216" s="37"/>
      <c r="Y216" s="37"/>
      <c r="Z216" s="30"/>
      <c r="AA216" s="37"/>
      <c r="AB216" s="30"/>
      <c r="AC216" s="37"/>
      <c r="AD216" s="33"/>
      <c r="AE216" s="33"/>
      <c r="AF216" s="33"/>
      <c r="AG216" s="33"/>
      <c r="AH216" s="33"/>
      <c r="AI216" s="33"/>
      <c r="AJ216" s="33"/>
      <c r="AK216" s="33"/>
      <c r="AL216" s="33"/>
      <c r="AM216" s="33"/>
      <c r="AN216" s="33"/>
      <c r="AO216" s="33"/>
      <c r="AP216" s="33"/>
      <c r="AQ216" s="33"/>
      <c r="AR216" s="33"/>
      <c r="AS216" s="33"/>
      <c r="AT216" s="33"/>
      <c r="AU216" s="33"/>
      <c r="AV216" s="33"/>
    </row>
    <row r="217" spans="1:48" ht="13" hidden="1" x14ac:dyDescent="0.15">
      <c r="A217" s="6"/>
      <c r="B217" s="6"/>
      <c r="C217" s="6"/>
      <c r="D217" s="6"/>
      <c r="E217" s="6"/>
      <c r="F217" s="6"/>
      <c r="G217" s="6"/>
      <c r="H217" s="48"/>
      <c r="I217" s="90"/>
      <c r="J217" s="73"/>
      <c r="K217" s="73"/>
      <c r="L217" s="73"/>
      <c r="M217" s="105"/>
      <c r="N217" s="31"/>
      <c r="O217" s="118"/>
      <c r="P217" s="30"/>
      <c r="Q217" s="118"/>
      <c r="R217" s="30"/>
      <c r="S217" s="37"/>
      <c r="T217" s="30"/>
      <c r="U217" s="37"/>
      <c r="V217" s="30"/>
      <c r="W217" s="37"/>
      <c r="X217" s="37"/>
      <c r="Y217" s="37"/>
      <c r="Z217" s="30"/>
      <c r="AA217" s="37"/>
      <c r="AB217" s="30"/>
      <c r="AC217" s="37"/>
      <c r="AD217" s="33"/>
      <c r="AE217" s="33"/>
      <c r="AF217" s="33"/>
      <c r="AG217" s="33"/>
      <c r="AH217" s="33"/>
      <c r="AI217" s="33"/>
      <c r="AJ217" s="33"/>
      <c r="AK217" s="33"/>
      <c r="AL217" s="33"/>
      <c r="AM217" s="33"/>
      <c r="AN217" s="33"/>
      <c r="AO217" s="33"/>
      <c r="AP217" s="33"/>
      <c r="AQ217" s="33"/>
      <c r="AR217" s="33"/>
      <c r="AS217" s="33"/>
      <c r="AT217" s="33"/>
      <c r="AU217" s="33"/>
      <c r="AV217" s="33"/>
    </row>
    <row r="218" spans="1:48" ht="56" hidden="1" x14ac:dyDescent="0.15">
      <c r="A218" s="6"/>
      <c r="B218" s="6"/>
      <c r="C218" s="6"/>
      <c r="D218" s="6"/>
      <c r="E218" s="6" t="s">
        <v>2384</v>
      </c>
      <c r="F218" s="22">
        <f>COUNTIF(AI:AI,"&gt;0")</f>
        <v>192</v>
      </c>
      <c r="G218" s="59"/>
      <c r="H218" s="48"/>
      <c r="I218" s="90"/>
      <c r="J218" s="73"/>
      <c r="K218" s="73"/>
      <c r="L218" s="73"/>
      <c r="M218" s="105"/>
      <c r="N218" s="31"/>
      <c r="O218" s="118"/>
      <c r="P218" s="30"/>
      <c r="Q218" s="118"/>
      <c r="R218" s="30"/>
      <c r="S218" s="37"/>
      <c r="T218" s="30"/>
      <c r="U218" s="37"/>
      <c r="V218" s="30"/>
      <c r="W218" s="37"/>
      <c r="X218" s="37"/>
      <c r="Y218" s="37"/>
      <c r="Z218" s="30"/>
      <c r="AA218" s="37"/>
      <c r="AB218" s="30"/>
      <c r="AC218" s="37"/>
      <c r="AD218" s="33"/>
      <c r="AE218" s="33"/>
      <c r="AF218" s="33"/>
      <c r="AG218" s="33"/>
      <c r="AH218" s="33"/>
      <c r="AI218" s="33"/>
      <c r="AJ218" s="33"/>
      <c r="AK218" s="33"/>
      <c r="AL218" s="33"/>
      <c r="AM218" s="33"/>
      <c r="AN218" s="33"/>
      <c r="AO218" s="33"/>
      <c r="AP218" s="33"/>
      <c r="AQ218" s="33"/>
      <c r="AR218" s="33"/>
      <c r="AS218" s="33"/>
      <c r="AT218" s="33"/>
      <c r="AU218" s="33"/>
      <c r="AV218" s="33"/>
    </row>
    <row r="219" spans="1:48" ht="13" hidden="1" x14ac:dyDescent="0.15">
      <c r="A219" s="6"/>
      <c r="B219" s="6"/>
      <c r="C219" s="6"/>
      <c r="D219" s="6"/>
      <c r="E219" s="6"/>
      <c r="F219" s="52"/>
      <c r="G219" s="59"/>
      <c r="H219" s="48"/>
      <c r="I219" s="90"/>
      <c r="J219" s="73"/>
      <c r="K219" s="73"/>
      <c r="L219" s="73"/>
      <c r="M219" s="105"/>
      <c r="N219" s="31"/>
      <c r="O219" s="118"/>
      <c r="P219" s="30"/>
      <c r="Q219" s="118"/>
      <c r="R219" s="30"/>
      <c r="S219" s="37"/>
      <c r="T219" s="30"/>
      <c r="U219" s="37"/>
      <c r="V219" s="30"/>
      <c r="W219" s="37"/>
      <c r="X219" s="37"/>
      <c r="Y219" s="37"/>
      <c r="Z219" s="30"/>
      <c r="AA219" s="37"/>
      <c r="AB219" s="30"/>
      <c r="AC219" s="37"/>
      <c r="AD219" s="33"/>
      <c r="AE219" s="33"/>
      <c r="AF219" s="33"/>
      <c r="AG219" s="33"/>
      <c r="AH219" s="33"/>
      <c r="AI219" s="33"/>
      <c r="AJ219" s="33"/>
      <c r="AK219" s="33"/>
      <c r="AL219" s="33"/>
      <c r="AM219" s="33"/>
      <c r="AN219" s="33"/>
      <c r="AO219" s="33"/>
      <c r="AP219" s="33"/>
      <c r="AQ219" s="33"/>
      <c r="AR219" s="33"/>
      <c r="AS219" s="33"/>
      <c r="AT219" s="33"/>
      <c r="AU219" s="33"/>
      <c r="AV219" s="33"/>
    </row>
    <row r="220" spans="1:48" ht="28" hidden="1" x14ac:dyDescent="0.15">
      <c r="A220" s="6"/>
      <c r="B220" s="6"/>
      <c r="C220" s="6"/>
      <c r="D220" s="6"/>
      <c r="E220" s="46" t="s">
        <v>2376</v>
      </c>
      <c r="F220" s="57"/>
      <c r="G220" s="59"/>
      <c r="H220" s="49"/>
      <c r="I220" s="91"/>
      <c r="J220" s="73"/>
      <c r="K220" s="73"/>
      <c r="L220" s="73"/>
      <c r="M220" s="106"/>
      <c r="N220" s="117"/>
      <c r="O220" s="118"/>
      <c r="P220" s="30"/>
      <c r="Q220" s="118"/>
      <c r="R220" s="30"/>
      <c r="S220" s="37"/>
      <c r="T220" s="30"/>
      <c r="U220" s="37"/>
      <c r="V220" s="30"/>
      <c r="W220" s="37"/>
      <c r="X220" s="37"/>
      <c r="Y220" s="37"/>
      <c r="Z220" s="30"/>
      <c r="AA220" s="37"/>
      <c r="AB220" s="30"/>
      <c r="AC220" s="37"/>
      <c r="AD220" s="33"/>
      <c r="AE220" s="33"/>
      <c r="AF220" s="33"/>
      <c r="AG220" s="33"/>
      <c r="AH220" s="33"/>
      <c r="AI220" s="33"/>
      <c r="AJ220" s="33"/>
      <c r="AK220" s="33"/>
      <c r="AL220" s="33"/>
      <c r="AM220" s="33"/>
      <c r="AN220" s="33"/>
      <c r="AO220" s="33"/>
      <c r="AP220" s="33"/>
      <c r="AQ220" s="33"/>
      <c r="AR220" s="33"/>
      <c r="AS220" s="33"/>
      <c r="AT220" s="33"/>
      <c r="AU220" s="33"/>
      <c r="AV220" s="33"/>
    </row>
    <row r="221" spans="1:48" ht="14" hidden="1" x14ac:dyDescent="0.15">
      <c r="A221" s="6"/>
      <c r="B221" s="6"/>
      <c r="C221" s="6"/>
      <c r="D221" s="6"/>
      <c r="E221" s="51" t="s">
        <v>2377</v>
      </c>
      <c r="F221" s="29">
        <f>COUNTIF(B:B,"18-24 years old")</f>
        <v>25</v>
      </c>
      <c r="G221" s="59"/>
      <c r="H221" s="55"/>
      <c r="I221" s="91"/>
      <c r="J221" s="32"/>
      <c r="K221" s="32"/>
      <c r="L221" s="32"/>
      <c r="M221" s="102"/>
      <c r="N221" s="117"/>
      <c r="O221" s="118"/>
      <c r="P221" s="30"/>
      <c r="Q221" s="118"/>
      <c r="R221" s="30"/>
      <c r="S221" s="37"/>
      <c r="T221" s="30"/>
      <c r="U221" s="37"/>
      <c r="V221" s="30"/>
      <c r="W221" s="37"/>
      <c r="X221" s="37"/>
      <c r="Y221" s="37"/>
      <c r="Z221" s="30"/>
      <c r="AA221" s="37"/>
      <c r="AB221" s="30"/>
      <c r="AC221" s="37"/>
      <c r="AD221" s="33"/>
      <c r="AE221" s="33"/>
      <c r="AF221" s="33"/>
      <c r="AG221" s="33"/>
      <c r="AH221" s="33"/>
      <c r="AI221" s="33"/>
      <c r="AJ221" s="33"/>
      <c r="AK221" s="33"/>
      <c r="AL221" s="33"/>
      <c r="AM221" s="33"/>
      <c r="AN221" s="33"/>
      <c r="AO221" s="33"/>
      <c r="AP221" s="33"/>
      <c r="AQ221" s="33"/>
      <c r="AR221" s="33"/>
      <c r="AS221" s="33"/>
      <c r="AT221" s="33"/>
      <c r="AU221" s="33"/>
      <c r="AV221" s="33"/>
    </row>
    <row r="222" spans="1:48" ht="14" hidden="1" x14ac:dyDescent="0.15">
      <c r="A222" s="6"/>
      <c r="B222" s="6"/>
      <c r="C222" s="6"/>
      <c r="D222" s="6"/>
      <c r="E222" s="50" t="s">
        <v>2378</v>
      </c>
      <c r="F222" s="22">
        <f>COUNTIF(B:B,"25-34 years old")</f>
        <v>51</v>
      </c>
      <c r="G222" s="59"/>
      <c r="H222" s="35"/>
      <c r="I222" s="87"/>
      <c r="J222" s="32"/>
      <c r="K222" s="32"/>
      <c r="L222" s="32"/>
      <c r="M222" s="102"/>
      <c r="N222" s="30"/>
      <c r="O222" s="36"/>
      <c r="P222" s="30"/>
      <c r="Q222" s="123"/>
      <c r="R222" s="30"/>
      <c r="S222" s="32"/>
      <c r="T222" s="30"/>
      <c r="U222" s="32"/>
      <c r="V222" s="30"/>
      <c r="W222" s="32"/>
      <c r="X222" s="32"/>
      <c r="Y222" s="32"/>
      <c r="Z222" s="30"/>
      <c r="AA222" s="32"/>
      <c r="AB222" s="30"/>
      <c r="AC222" s="32"/>
      <c r="AD222" s="33"/>
      <c r="AE222" s="33"/>
      <c r="AF222" s="33"/>
      <c r="AG222" s="33"/>
      <c r="AH222" s="33"/>
      <c r="AI222" s="33"/>
      <c r="AJ222" s="33"/>
      <c r="AK222" s="33"/>
      <c r="AL222" s="33"/>
      <c r="AM222" s="33"/>
      <c r="AN222" s="33"/>
      <c r="AO222" s="33"/>
      <c r="AP222" s="33"/>
      <c r="AQ222" s="33"/>
      <c r="AR222" s="33"/>
      <c r="AS222" s="33"/>
      <c r="AT222" s="33"/>
      <c r="AU222" s="33"/>
      <c r="AV222" s="33"/>
    </row>
    <row r="223" spans="1:48" ht="14" hidden="1" x14ac:dyDescent="0.15">
      <c r="A223" s="6"/>
      <c r="B223" s="6"/>
      <c r="C223" s="6"/>
      <c r="D223" s="6"/>
      <c r="E223" s="51" t="s">
        <v>2385</v>
      </c>
      <c r="F223" s="29">
        <f>COUNTIF(B:B,"35-44 years old")</f>
        <v>42</v>
      </c>
      <c r="G223" s="59"/>
      <c r="H223" s="35"/>
      <c r="I223" s="87"/>
      <c r="J223" s="32"/>
      <c r="K223" s="32"/>
      <c r="L223" s="32"/>
      <c r="M223" s="102"/>
      <c r="N223" s="30"/>
      <c r="O223" s="39"/>
      <c r="P223" s="30"/>
      <c r="Q223" s="45"/>
      <c r="R223" s="30"/>
      <c r="S223" s="32"/>
      <c r="T223" s="30"/>
      <c r="U223" s="32"/>
      <c r="V223" s="30"/>
      <c r="W223" s="32"/>
      <c r="X223" s="32"/>
      <c r="Y223" s="32"/>
      <c r="Z223" s="30"/>
      <c r="AA223" s="32"/>
      <c r="AB223" s="30"/>
      <c r="AC223" s="32"/>
      <c r="AD223" s="33"/>
      <c r="AE223" s="33"/>
      <c r="AF223" s="33"/>
      <c r="AG223" s="33"/>
      <c r="AH223" s="33"/>
      <c r="AI223" s="33"/>
      <c r="AJ223" s="33"/>
      <c r="AK223" s="33"/>
      <c r="AL223" s="33"/>
      <c r="AM223" s="33"/>
      <c r="AN223" s="33"/>
      <c r="AO223" s="33"/>
      <c r="AP223" s="33"/>
      <c r="AQ223" s="33"/>
      <c r="AR223" s="33"/>
      <c r="AS223" s="33"/>
      <c r="AT223" s="33"/>
      <c r="AU223" s="33"/>
      <c r="AV223" s="33"/>
    </row>
    <row r="224" spans="1:48" ht="14" hidden="1" x14ac:dyDescent="0.15">
      <c r="A224" s="6"/>
      <c r="B224" s="6"/>
      <c r="C224" s="6"/>
      <c r="D224" s="6"/>
      <c r="E224" s="50" t="s">
        <v>2379</v>
      </c>
      <c r="F224" s="22">
        <f>COUNTIF(B:B,"45-54 years old")</f>
        <v>30</v>
      </c>
      <c r="G224" s="59"/>
      <c r="H224" s="48"/>
      <c r="I224" s="74"/>
      <c r="J224" s="73"/>
      <c r="K224" s="73"/>
      <c r="L224" s="73"/>
      <c r="M224" s="74"/>
      <c r="N224" s="30"/>
      <c r="O224" s="39"/>
      <c r="P224" s="30"/>
      <c r="Q224" s="39"/>
      <c r="R224" s="30"/>
      <c r="S224" s="32"/>
      <c r="T224" s="30"/>
      <c r="U224" s="32"/>
      <c r="V224" s="30"/>
      <c r="W224" s="32"/>
      <c r="X224" s="32"/>
      <c r="Y224" s="32"/>
      <c r="Z224" s="30"/>
      <c r="AA224" s="32"/>
      <c r="AB224" s="30"/>
      <c r="AC224" s="32"/>
      <c r="AD224" s="33"/>
      <c r="AE224" s="33"/>
      <c r="AF224" s="33"/>
      <c r="AG224" s="33"/>
      <c r="AH224" s="33"/>
      <c r="AI224" s="33"/>
      <c r="AJ224" s="33"/>
      <c r="AK224" s="33"/>
      <c r="AL224" s="33"/>
      <c r="AM224" s="33"/>
      <c r="AN224" s="33"/>
      <c r="AO224" s="33"/>
      <c r="AP224" s="33"/>
      <c r="AQ224" s="33"/>
      <c r="AR224" s="33"/>
      <c r="AS224" s="33"/>
      <c r="AT224" s="33"/>
      <c r="AU224" s="33"/>
      <c r="AV224" s="33"/>
    </row>
    <row r="225" spans="1:48" ht="14" hidden="1" x14ac:dyDescent="0.15">
      <c r="A225" s="6"/>
      <c r="B225" s="6"/>
      <c r="C225" s="6"/>
      <c r="D225" s="6"/>
      <c r="E225" s="51" t="s">
        <v>2380</v>
      </c>
      <c r="F225" s="29">
        <f>COUNTIF(B:B,"55-64 years old")</f>
        <v>30</v>
      </c>
      <c r="G225" s="59"/>
      <c r="H225" s="48"/>
      <c r="I225" s="74"/>
      <c r="J225" s="73"/>
      <c r="K225" s="73"/>
      <c r="L225" s="73"/>
      <c r="M225" s="74"/>
      <c r="N225" s="39"/>
      <c r="O225" s="39"/>
      <c r="P225" s="39"/>
      <c r="Q225" s="39"/>
      <c r="R225" s="30"/>
      <c r="S225" s="32"/>
      <c r="T225" s="30"/>
      <c r="U225" s="32"/>
      <c r="V225" s="30"/>
      <c r="W225" s="32"/>
      <c r="X225" s="32"/>
      <c r="Y225" s="32"/>
      <c r="Z225" s="30"/>
      <c r="AA225" s="32"/>
      <c r="AB225" s="30"/>
      <c r="AC225" s="32"/>
      <c r="AD225" s="33"/>
      <c r="AE225" s="33"/>
      <c r="AF225" s="33"/>
      <c r="AG225" s="33"/>
      <c r="AH225" s="33"/>
      <c r="AI225" s="33"/>
      <c r="AJ225" s="33"/>
      <c r="AK225" s="33"/>
      <c r="AL225" s="33"/>
      <c r="AM225" s="33"/>
      <c r="AN225" s="33"/>
      <c r="AO225" s="33"/>
      <c r="AP225" s="33"/>
      <c r="AQ225" s="33"/>
      <c r="AR225" s="33"/>
      <c r="AS225" s="33"/>
      <c r="AT225" s="33"/>
      <c r="AU225" s="33"/>
      <c r="AV225" s="33"/>
    </row>
    <row r="226" spans="1:48" ht="14" hidden="1" x14ac:dyDescent="0.15">
      <c r="A226" s="6"/>
      <c r="B226" s="6"/>
      <c r="C226" s="6"/>
      <c r="D226" s="6"/>
      <c r="E226" s="50" t="s">
        <v>2381</v>
      </c>
      <c r="F226" s="22">
        <f>COUNTIF(B:B,"65-74 years old")</f>
        <v>10</v>
      </c>
      <c r="G226" s="59"/>
      <c r="H226" s="45"/>
      <c r="I226" s="87"/>
      <c r="J226" s="32"/>
      <c r="K226" s="32"/>
      <c r="L226" s="32"/>
      <c r="M226" s="102"/>
      <c r="N226" s="39"/>
      <c r="O226" s="39"/>
      <c r="P226" s="39"/>
      <c r="Q226" s="39"/>
      <c r="R226" s="30"/>
      <c r="S226" s="32"/>
      <c r="T226" s="30"/>
      <c r="U226" s="32"/>
      <c r="V226" s="30"/>
      <c r="W226" s="32"/>
      <c r="X226" s="32"/>
      <c r="Y226" s="32"/>
      <c r="Z226" s="30"/>
      <c r="AA226" s="32"/>
      <c r="AB226" s="30"/>
      <c r="AC226" s="32"/>
      <c r="AD226" s="33"/>
      <c r="AE226" s="33"/>
      <c r="AF226" s="33"/>
      <c r="AG226" s="33"/>
      <c r="AH226" s="33"/>
      <c r="AI226" s="33"/>
      <c r="AJ226" s="33"/>
      <c r="AK226" s="33"/>
      <c r="AL226" s="33"/>
      <c r="AM226" s="33"/>
      <c r="AN226" s="33"/>
      <c r="AO226" s="33"/>
      <c r="AP226" s="33"/>
      <c r="AQ226" s="33"/>
      <c r="AR226" s="33"/>
      <c r="AS226" s="33"/>
      <c r="AT226" s="33"/>
      <c r="AU226" s="33"/>
      <c r="AV226" s="33"/>
    </row>
    <row r="227" spans="1:48" ht="14" hidden="1" x14ac:dyDescent="0.15">
      <c r="A227" s="6"/>
      <c r="B227" s="6"/>
      <c r="C227" s="6"/>
      <c r="D227" s="6"/>
      <c r="E227" s="51" t="s">
        <v>2382</v>
      </c>
      <c r="F227" s="52">
        <f>COUNTIF(B:B,"75-84 years old")</f>
        <v>1</v>
      </c>
      <c r="G227" s="59"/>
      <c r="H227" s="51"/>
      <c r="I227" s="74"/>
      <c r="J227" s="73"/>
      <c r="K227" s="73"/>
      <c r="L227" s="73"/>
      <c r="M227" s="74"/>
      <c r="N227" s="39"/>
      <c r="O227" s="39"/>
      <c r="P227" s="39"/>
      <c r="Q227" s="39"/>
      <c r="R227" s="30"/>
      <c r="S227" s="32"/>
      <c r="T227" s="30"/>
      <c r="U227" s="32"/>
      <c r="V227" s="30"/>
      <c r="W227" s="32"/>
      <c r="X227" s="32"/>
      <c r="Y227" s="32"/>
      <c r="Z227" s="30"/>
      <c r="AA227" s="32"/>
      <c r="AB227" s="30"/>
      <c r="AC227" s="32"/>
      <c r="AD227" s="33"/>
      <c r="AE227" s="33"/>
      <c r="AF227" s="33"/>
      <c r="AG227" s="33"/>
      <c r="AH227" s="33"/>
      <c r="AI227" s="33"/>
      <c r="AJ227" s="33"/>
      <c r="AK227" s="33"/>
      <c r="AL227" s="33"/>
      <c r="AM227" s="33"/>
      <c r="AN227" s="33"/>
      <c r="AO227" s="33"/>
      <c r="AP227" s="33"/>
      <c r="AQ227" s="33"/>
      <c r="AR227" s="33"/>
      <c r="AS227" s="33"/>
      <c r="AT227" s="33"/>
      <c r="AU227" s="33"/>
      <c r="AV227" s="33"/>
    </row>
    <row r="228" spans="1:48" ht="14" hidden="1" x14ac:dyDescent="0.15">
      <c r="A228" s="6"/>
      <c r="B228" s="6"/>
      <c r="C228" s="6"/>
      <c r="D228" s="6"/>
      <c r="E228" s="54" t="s">
        <v>2375</v>
      </c>
      <c r="F228" s="47">
        <f>COUNTIF(B:B,"85+ years old")</f>
        <v>2</v>
      </c>
      <c r="G228" s="59"/>
      <c r="H228" s="51"/>
      <c r="I228" s="74"/>
      <c r="J228" s="73"/>
      <c r="K228" s="73"/>
      <c r="L228" s="73"/>
      <c r="M228" s="74"/>
      <c r="N228" s="39"/>
      <c r="O228" s="39"/>
      <c r="P228" s="39"/>
      <c r="Q228" s="39"/>
      <c r="R228" s="30"/>
      <c r="S228" s="32"/>
      <c r="T228" s="30"/>
      <c r="U228" s="32"/>
      <c r="V228" s="30"/>
      <c r="W228" s="32"/>
      <c r="X228" s="32"/>
      <c r="Y228" s="32"/>
      <c r="Z228" s="30"/>
      <c r="AA228" s="32"/>
      <c r="AB228" s="30"/>
      <c r="AC228" s="32"/>
      <c r="AD228" s="33"/>
      <c r="AE228" s="33"/>
      <c r="AF228" s="33"/>
      <c r="AG228" s="33"/>
      <c r="AH228" s="33"/>
      <c r="AI228" s="33"/>
      <c r="AJ228" s="33"/>
      <c r="AK228" s="33"/>
      <c r="AL228" s="33"/>
      <c r="AM228" s="33"/>
      <c r="AN228" s="33"/>
      <c r="AO228" s="33"/>
      <c r="AP228" s="33"/>
      <c r="AQ228" s="33"/>
      <c r="AR228" s="33"/>
      <c r="AS228" s="33"/>
      <c r="AT228" s="33"/>
      <c r="AU228" s="33"/>
      <c r="AV228" s="33"/>
    </row>
    <row r="229" spans="1:48" ht="28" hidden="1" x14ac:dyDescent="0.15">
      <c r="A229" s="6"/>
      <c r="B229" s="6"/>
      <c r="C229" s="6"/>
      <c r="D229" s="6"/>
      <c r="E229" s="53" t="s">
        <v>2387</v>
      </c>
      <c r="F229" s="6">
        <f>COUNTIF(B:B,"NA")</f>
        <v>1</v>
      </c>
      <c r="G229" s="59"/>
      <c r="H229" s="51"/>
      <c r="I229" s="74"/>
      <c r="J229" s="73"/>
      <c r="K229" s="73"/>
      <c r="L229" s="73"/>
      <c r="M229" s="74"/>
      <c r="N229" s="39"/>
      <c r="O229" s="39"/>
      <c r="P229" s="39"/>
      <c r="Q229" s="39"/>
      <c r="R229" s="30"/>
      <c r="S229" s="32"/>
      <c r="T229" s="30"/>
      <c r="U229" s="32"/>
      <c r="V229" s="30"/>
      <c r="W229" s="32"/>
      <c r="X229" s="32"/>
      <c r="Y229" s="32"/>
      <c r="Z229" s="30"/>
      <c r="AA229" s="32"/>
      <c r="AB229" s="30"/>
      <c r="AC229" s="32"/>
      <c r="AD229" s="33"/>
      <c r="AE229" s="33"/>
      <c r="AF229" s="33"/>
      <c r="AG229" s="33"/>
      <c r="AH229" s="33"/>
      <c r="AI229" s="33"/>
      <c r="AJ229" s="33"/>
      <c r="AK229" s="33"/>
      <c r="AL229" s="33"/>
      <c r="AM229" s="33"/>
      <c r="AN229" s="33"/>
      <c r="AO229" s="33"/>
      <c r="AP229" s="33"/>
      <c r="AQ229" s="33"/>
      <c r="AR229" s="33"/>
      <c r="AS229" s="33"/>
      <c r="AT229" s="33"/>
      <c r="AU229" s="33"/>
      <c r="AV229" s="33"/>
    </row>
    <row r="230" spans="1:48" ht="14" hidden="1" x14ac:dyDescent="0.15">
      <c r="A230" s="6"/>
      <c r="B230" s="6"/>
      <c r="C230" s="6"/>
      <c r="D230" s="6"/>
      <c r="E230" s="6" t="s">
        <v>2390</v>
      </c>
      <c r="F230" s="6">
        <f>SUM(F221:F229)</f>
        <v>192</v>
      </c>
      <c r="G230" s="59"/>
      <c r="H230" s="51"/>
      <c r="I230" s="74"/>
      <c r="J230" s="73"/>
      <c r="K230" s="73"/>
      <c r="L230" s="73"/>
      <c r="M230" s="74"/>
      <c r="N230" s="39"/>
      <c r="O230" s="39"/>
      <c r="P230" s="39"/>
      <c r="Q230" s="39"/>
      <c r="R230" s="30"/>
      <c r="S230" s="32"/>
      <c r="T230" s="30"/>
      <c r="U230" s="32"/>
      <c r="V230" s="30"/>
      <c r="W230" s="32"/>
      <c r="X230" s="32"/>
      <c r="Y230" s="32"/>
      <c r="Z230" s="30"/>
      <c r="AA230" s="32"/>
      <c r="AB230" s="30"/>
      <c r="AC230" s="32"/>
      <c r="AD230" s="33"/>
      <c r="AE230" s="33"/>
      <c r="AF230" s="33"/>
      <c r="AG230" s="33"/>
      <c r="AH230" s="33"/>
      <c r="AI230" s="33"/>
      <c r="AJ230" s="33"/>
      <c r="AK230" s="33"/>
      <c r="AL230" s="33"/>
      <c r="AM230" s="33"/>
      <c r="AN230" s="33"/>
      <c r="AO230" s="33"/>
      <c r="AP230" s="33"/>
      <c r="AQ230" s="33"/>
      <c r="AR230" s="33"/>
      <c r="AS230" s="33"/>
      <c r="AT230" s="33"/>
      <c r="AU230" s="33"/>
      <c r="AV230" s="33"/>
    </row>
    <row r="231" spans="1:48" ht="13" hidden="1" x14ac:dyDescent="0.15">
      <c r="A231" s="6"/>
      <c r="B231" s="6"/>
      <c r="C231" s="6"/>
      <c r="D231" s="6"/>
      <c r="E231" s="6"/>
      <c r="F231" s="6"/>
      <c r="G231" s="59"/>
      <c r="H231" s="51"/>
      <c r="I231" s="74"/>
      <c r="J231" s="73"/>
      <c r="K231" s="73"/>
      <c r="L231" s="73"/>
      <c r="M231" s="74"/>
      <c r="N231" s="39"/>
      <c r="O231" s="39"/>
      <c r="P231" s="39"/>
      <c r="Q231" s="39"/>
      <c r="R231" s="30"/>
      <c r="S231" s="32"/>
      <c r="T231" s="30"/>
      <c r="U231" s="32"/>
      <c r="V231" s="30"/>
      <c r="W231" s="32"/>
      <c r="X231" s="32"/>
      <c r="Y231" s="32"/>
      <c r="Z231" s="30"/>
      <c r="AA231" s="32"/>
      <c r="AB231" s="30"/>
      <c r="AC231" s="32"/>
      <c r="AD231" s="33"/>
      <c r="AE231" s="33"/>
      <c r="AF231" s="33"/>
      <c r="AG231" s="33"/>
      <c r="AH231" s="33"/>
      <c r="AI231" s="33"/>
      <c r="AJ231" s="33"/>
      <c r="AK231" s="33"/>
      <c r="AL231" s="33"/>
      <c r="AM231" s="33"/>
      <c r="AN231" s="33"/>
      <c r="AO231" s="33"/>
      <c r="AP231" s="33"/>
      <c r="AQ231" s="33"/>
      <c r="AR231" s="33"/>
      <c r="AS231" s="33"/>
      <c r="AT231" s="33"/>
      <c r="AU231" s="33"/>
      <c r="AV231" s="33"/>
    </row>
    <row r="232" spans="1:48" ht="14" hidden="1" x14ac:dyDescent="0.15">
      <c r="A232" s="6"/>
      <c r="B232" s="6"/>
      <c r="C232" s="6"/>
      <c r="D232" s="6"/>
      <c r="E232" s="56" t="s">
        <v>2</v>
      </c>
      <c r="F232" s="6"/>
      <c r="G232" s="59"/>
      <c r="H232" s="51"/>
      <c r="I232" s="74"/>
      <c r="J232" s="73"/>
      <c r="K232" s="73"/>
      <c r="L232" s="73"/>
      <c r="M232" s="74"/>
      <c r="N232" s="39"/>
      <c r="O232" s="39"/>
      <c r="P232" s="39"/>
      <c r="Q232" s="39"/>
      <c r="R232" s="30"/>
      <c r="S232" s="32"/>
      <c r="T232" s="30"/>
      <c r="U232" s="32"/>
      <c r="V232" s="30"/>
      <c r="W232" s="32"/>
      <c r="X232" s="32"/>
      <c r="Y232" s="32"/>
      <c r="Z232" s="30"/>
      <c r="AA232" s="32"/>
      <c r="AB232" s="30"/>
      <c r="AC232" s="32"/>
      <c r="AD232" s="33"/>
      <c r="AE232" s="33"/>
      <c r="AF232" s="33"/>
      <c r="AG232" s="33"/>
      <c r="AH232" s="33"/>
      <c r="AI232" s="33"/>
      <c r="AJ232" s="33"/>
      <c r="AK232" s="33"/>
      <c r="AL232" s="33"/>
      <c r="AM232" s="33"/>
      <c r="AN232" s="33"/>
      <c r="AO232" s="33"/>
      <c r="AP232" s="33"/>
      <c r="AQ232" s="33"/>
      <c r="AR232" s="33"/>
      <c r="AS232" s="33"/>
      <c r="AT232" s="33"/>
      <c r="AU232" s="33"/>
      <c r="AV232" s="33"/>
    </row>
    <row r="233" spans="1:48" ht="14" hidden="1" x14ac:dyDescent="0.15">
      <c r="A233" s="6"/>
      <c r="B233" s="6"/>
      <c r="C233" s="6"/>
      <c r="D233" s="6"/>
      <c r="E233" s="51" t="s">
        <v>2351</v>
      </c>
      <c r="F233" s="6">
        <f>COUNTIF(C:C, "Female")</f>
        <v>146</v>
      </c>
      <c r="G233" s="59"/>
      <c r="H233" s="51"/>
      <c r="I233" s="74"/>
      <c r="J233" s="73"/>
      <c r="K233" s="73"/>
      <c r="L233" s="73"/>
      <c r="M233" s="74"/>
      <c r="N233" s="39"/>
      <c r="O233" s="39"/>
      <c r="P233" s="39"/>
      <c r="Q233" s="39"/>
      <c r="R233" s="30"/>
      <c r="S233" s="32"/>
      <c r="T233" s="30"/>
      <c r="U233" s="32"/>
      <c r="V233" s="30"/>
      <c r="W233" s="32"/>
      <c r="X233" s="32"/>
      <c r="Y233" s="32"/>
      <c r="Z233" s="30"/>
      <c r="AA233" s="32"/>
      <c r="AB233" s="30"/>
      <c r="AC233" s="32"/>
      <c r="AD233" s="33"/>
      <c r="AE233" s="33"/>
      <c r="AF233" s="33"/>
      <c r="AG233" s="33"/>
      <c r="AH233" s="33"/>
      <c r="AI233" s="33"/>
      <c r="AJ233" s="33"/>
      <c r="AK233" s="33"/>
      <c r="AL233" s="33"/>
      <c r="AM233" s="33"/>
      <c r="AN233" s="33"/>
      <c r="AO233" s="33"/>
      <c r="AP233" s="33"/>
      <c r="AQ233" s="33"/>
      <c r="AR233" s="33"/>
      <c r="AS233" s="33"/>
      <c r="AT233" s="33"/>
      <c r="AU233" s="33"/>
      <c r="AV233" s="33"/>
    </row>
    <row r="234" spans="1:48" ht="14" hidden="1" x14ac:dyDescent="0.15">
      <c r="A234" s="6"/>
      <c r="B234" s="6"/>
      <c r="C234" s="6"/>
      <c r="D234" s="6"/>
      <c r="E234" s="51" t="s">
        <v>2374</v>
      </c>
      <c r="F234" s="6">
        <f>COUNTIF(C:C, "Male")</f>
        <v>43</v>
      </c>
      <c r="G234" s="59"/>
      <c r="H234" s="51"/>
      <c r="I234" s="74"/>
      <c r="J234" s="73"/>
      <c r="K234" s="73"/>
      <c r="L234" s="73"/>
      <c r="M234" s="74"/>
      <c r="N234" s="39"/>
      <c r="O234" s="39"/>
      <c r="P234" s="39"/>
      <c r="Q234" s="39"/>
      <c r="R234" s="30"/>
      <c r="S234" s="32"/>
      <c r="T234" s="30"/>
      <c r="U234" s="32"/>
      <c r="V234" s="30"/>
      <c r="W234" s="32"/>
      <c r="X234" s="32"/>
      <c r="Y234" s="32"/>
      <c r="Z234" s="30"/>
      <c r="AA234" s="32"/>
      <c r="AB234" s="30"/>
      <c r="AC234" s="32"/>
      <c r="AD234" s="33"/>
      <c r="AE234" s="33"/>
      <c r="AF234" s="33"/>
      <c r="AG234" s="33"/>
      <c r="AH234" s="33"/>
      <c r="AI234" s="33"/>
      <c r="AJ234" s="33"/>
      <c r="AK234" s="33"/>
      <c r="AL234" s="33"/>
      <c r="AM234" s="33"/>
      <c r="AN234" s="33"/>
      <c r="AO234" s="33"/>
      <c r="AP234" s="33"/>
      <c r="AQ234" s="33"/>
      <c r="AR234" s="33"/>
      <c r="AS234" s="33"/>
      <c r="AT234" s="33"/>
      <c r="AU234" s="33"/>
      <c r="AV234" s="33"/>
    </row>
    <row r="235" spans="1:48" ht="14" hidden="1" x14ac:dyDescent="0.15">
      <c r="A235" s="6"/>
      <c r="B235" s="6"/>
      <c r="C235" s="6"/>
      <c r="D235" s="6"/>
      <c r="E235" s="51" t="s">
        <v>2388</v>
      </c>
      <c r="F235" s="6">
        <f>COUNTIF(C:C, "Other")</f>
        <v>1</v>
      </c>
      <c r="G235" s="59"/>
      <c r="H235" s="51"/>
      <c r="I235" s="74"/>
      <c r="J235" s="73"/>
      <c r="K235" s="73"/>
      <c r="L235" s="73"/>
      <c r="M235" s="74"/>
      <c r="N235" s="39"/>
      <c r="O235" s="39"/>
      <c r="P235" s="39"/>
      <c r="Q235" s="39"/>
      <c r="R235" s="30"/>
      <c r="S235" s="32"/>
      <c r="T235" s="30"/>
      <c r="U235" s="32"/>
      <c r="V235" s="30"/>
      <c r="W235" s="32"/>
      <c r="X235" s="32"/>
      <c r="Y235" s="32"/>
      <c r="Z235" s="30"/>
      <c r="AA235" s="32"/>
      <c r="AB235" s="30"/>
      <c r="AC235" s="32"/>
      <c r="AD235" s="33"/>
      <c r="AE235" s="33"/>
      <c r="AF235" s="33"/>
      <c r="AG235" s="33"/>
      <c r="AH235" s="33"/>
      <c r="AI235" s="33"/>
      <c r="AJ235" s="33"/>
      <c r="AK235" s="33"/>
      <c r="AL235" s="33"/>
      <c r="AM235" s="33"/>
      <c r="AN235" s="33"/>
      <c r="AO235" s="33"/>
      <c r="AP235" s="33"/>
      <c r="AQ235" s="33"/>
      <c r="AR235" s="33"/>
      <c r="AS235" s="33"/>
      <c r="AT235" s="33"/>
      <c r="AU235" s="33"/>
      <c r="AV235" s="33"/>
    </row>
    <row r="236" spans="1:48" ht="28" hidden="1" x14ac:dyDescent="0.15">
      <c r="A236" s="6"/>
      <c r="B236" s="6"/>
      <c r="C236" s="6"/>
      <c r="D236" s="6"/>
      <c r="E236" s="51" t="s">
        <v>2387</v>
      </c>
      <c r="F236" s="6">
        <f>COUNTIF(C:C, "NA")</f>
        <v>1</v>
      </c>
      <c r="G236" s="59"/>
      <c r="H236" s="51"/>
      <c r="I236" s="74"/>
      <c r="J236" s="73"/>
      <c r="K236" s="73"/>
      <c r="L236" s="73"/>
      <c r="M236" s="74"/>
      <c r="N236" s="39"/>
      <c r="O236" s="39"/>
      <c r="P236" s="39"/>
      <c r="Q236" s="39"/>
      <c r="R236" s="30"/>
      <c r="S236" s="32"/>
      <c r="T236" s="30"/>
      <c r="U236" s="32"/>
      <c r="V236" s="30"/>
      <c r="W236" s="32"/>
      <c r="X236" s="32"/>
      <c r="Y236" s="32"/>
      <c r="Z236" s="30"/>
      <c r="AA236" s="32"/>
      <c r="AB236" s="30"/>
      <c r="AC236" s="32"/>
      <c r="AD236" s="33"/>
      <c r="AE236" s="33"/>
      <c r="AF236" s="33"/>
      <c r="AG236" s="33"/>
      <c r="AH236" s="33"/>
      <c r="AI236" s="33"/>
      <c r="AJ236" s="33"/>
      <c r="AK236" s="33"/>
      <c r="AL236" s="33"/>
      <c r="AM236" s="33"/>
      <c r="AN236" s="33"/>
      <c r="AO236" s="33"/>
      <c r="AP236" s="33"/>
      <c r="AQ236" s="33"/>
      <c r="AR236" s="33"/>
      <c r="AS236" s="33"/>
      <c r="AT236" s="33"/>
      <c r="AU236" s="33"/>
      <c r="AV236" s="33"/>
    </row>
    <row r="237" spans="1:48" ht="28" hidden="1" x14ac:dyDescent="0.15">
      <c r="A237" s="6"/>
      <c r="B237" s="6"/>
      <c r="C237" s="6"/>
      <c r="D237" s="6"/>
      <c r="E237" s="51" t="s">
        <v>2389</v>
      </c>
      <c r="F237" s="6">
        <f>COUNTIF(C:C, "Prefer not to say")</f>
        <v>1</v>
      </c>
      <c r="G237" s="59"/>
      <c r="H237" s="45"/>
      <c r="I237" s="74"/>
      <c r="J237" s="73"/>
      <c r="K237" s="73"/>
      <c r="L237" s="73"/>
      <c r="M237" s="74"/>
      <c r="N237" s="39"/>
      <c r="O237" s="39"/>
      <c r="P237" s="39"/>
      <c r="Q237" s="39"/>
      <c r="R237" s="30"/>
      <c r="S237" s="32"/>
      <c r="T237" s="30"/>
      <c r="U237" s="32"/>
      <c r="V237" s="30"/>
      <c r="W237" s="32"/>
      <c r="X237" s="32"/>
      <c r="Y237" s="32"/>
      <c r="Z237" s="30"/>
      <c r="AA237" s="32"/>
      <c r="AB237" s="30"/>
      <c r="AC237" s="32"/>
      <c r="AD237" s="33"/>
      <c r="AE237" s="33"/>
      <c r="AF237" s="33"/>
      <c r="AG237" s="33"/>
      <c r="AH237" s="33"/>
      <c r="AI237" s="33"/>
      <c r="AJ237" s="33"/>
      <c r="AK237" s="33"/>
      <c r="AL237" s="33"/>
      <c r="AM237" s="33"/>
      <c r="AN237" s="33"/>
      <c r="AO237" s="33"/>
      <c r="AP237" s="33"/>
      <c r="AQ237" s="33"/>
      <c r="AR237" s="33"/>
      <c r="AS237" s="33"/>
      <c r="AT237" s="33"/>
      <c r="AU237" s="33"/>
      <c r="AV237" s="33"/>
    </row>
    <row r="238" spans="1:48" ht="14" hidden="1" x14ac:dyDescent="0.15">
      <c r="A238" s="6"/>
      <c r="B238" s="6"/>
      <c r="C238" s="6"/>
      <c r="D238" s="6"/>
      <c r="E238" s="6" t="s">
        <v>2386</v>
      </c>
      <c r="F238" s="6">
        <f>SUM(F233:F237)</f>
        <v>192</v>
      </c>
      <c r="G238" s="59"/>
      <c r="H238" s="39"/>
      <c r="I238" s="40"/>
      <c r="J238" s="73"/>
      <c r="K238" s="73"/>
      <c r="L238" s="73"/>
      <c r="M238" s="74"/>
      <c r="N238" s="39"/>
      <c r="O238" s="39"/>
      <c r="P238" s="39"/>
      <c r="Q238" s="39"/>
      <c r="R238" s="30"/>
      <c r="S238" s="32"/>
      <c r="T238" s="30"/>
      <c r="U238" s="32"/>
      <c r="V238" s="30"/>
      <c r="W238" s="32"/>
      <c r="X238" s="32"/>
      <c r="Y238" s="32"/>
      <c r="Z238" s="30"/>
      <c r="AA238" s="32"/>
      <c r="AB238" s="30"/>
      <c r="AC238" s="32"/>
      <c r="AD238" s="33"/>
      <c r="AE238" s="33"/>
      <c r="AF238" s="33"/>
      <c r="AG238" s="33"/>
      <c r="AH238" s="33"/>
      <c r="AI238" s="33"/>
      <c r="AJ238" s="33"/>
      <c r="AK238" s="33"/>
      <c r="AL238" s="33"/>
      <c r="AM238" s="33"/>
      <c r="AN238" s="33"/>
      <c r="AO238" s="33"/>
      <c r="AP238" s="33"/>
      <c r="AQ238" s="33"/>
      <c r="AR238" s="33"/>
      <c r="AS238" s="33"/>
      <c r="AT238" s="33"/>
      <c r="AU238" s="33"/>
      <c r="AV238" s="33"/>
    </row>
    <row r="239" spans="1:48" ht="13" hidden="1" x14ac:dyDescent="0.15">
      <c r="A239" s="6"/>
      <c r="B239" s="6"/>
      <c r="C239" s="6"/>
      <c r="D239" s="6"/>
      <c r="E239" s="6"/>
      <c r="F239" s="6"/>
      <c r="G239" s="59"/>
      <c r="H239" s="49"/>
      <c r="I239" s="74"/>
      <c r="J239" s="73"/>
      <c r="K239" s="73"/>
      <c r="L239" s="73"/>
      <c r="M239" s="74"/>
      <c r="N239" s="39"/>
      <c r="O239" s="39"/>
      <c r="P239" s="39"/>
      <c r="Q239" s="39"/>
      <c r="R239" s="30"/>
      <c r="S239" s="32"/>
      <c r="T239" s="30"/>
      <c r="U239" s="32"/>
      <c r="V239" s="30"/>
      <c r="W239" s="32"/>
      <c r="X239" s="32"/>
      <c r="Y239" s="32"/>
      <c r="Z239" s="30"/>
      <c r="AA239" s="32"/>
      <c r="AB239" s="30"/>
      <c r="AC239" s="32"/>
      <c r="AD239" s="33"/>
      <c r="AE239" s="33"/>
      <c r="AF239" s="33"/>
      <c r="AG239" s="33"/>
      <c r="AH239" s="33"/>
      <c r="AI239" s="33"/>
      <c r="AJ239" s="33"/>
      <c r="AK239" s="33"/>
      <c r="AL239" s="33"/>
      <c r="AM239" s="33"/>
      <c r="AN239" s="33"/>
      <c r="AO239" s="33"/>
      <c r="AP239" s="33"/>
      <c r="AQ239" s="33"/>
      <c r="AR239" s="33"/>
      <c r="AS239" s="33"/>
      <c r="AT239" s="33"/>
      <c r="AU239" s="33"/>
      <c r="AV239" s="33"/>
    </row>
    <row r="240" spans="1:48" ht="42" hidden="1" x14ac:dyDescent="0.15">
      <c r="A240" s="6"/>
      <c r="B240" s="6"/>
      <c r="C240" s="6"/>
      <c r="D240" s="6"/>
      <c r="E240" s="56" t="s">
        <v>3</v>
      </c>
      <c r="F240" s="6"/>
      <c r="G240" s="59"/>
      <c r="H240" s="49"/>
      <c r="I240" s="74"/>
      <c r="J240" s="73"/>
      <c r="K240" s="73"/>
      <c r="L240" s="73"/>
      <c r="M240" s="74"/>
      <c r="N240" s="39"/>
      <c r="O240" s="39"/>
      <c r="P240" s="39"/>
      <c r="Q240" s="39"/>
      <c r="R240" s="30"/>
      <c r="S240" s="32"/>
      <c r="T240" s="30"/>
      <c r="U240" s="32"/>
      <c r="V240" s="30"/>
      <c r="W240" s="32"/>
      <c r="X240" s="32"/>
      <c r="Y240" s="32"/>
      <c r="Z240" s="30"/>
      <c r="AA240" s="32"/>
      <c r="AB240" s="30"/>
      <c r="AC240" s="32"/>
      <c r="AD240" s="33"/>
      <c r="AE240" s="33"/>
      <c r="AF240" s="33"/>
      <c r="AG240" s="33"/>
      <c r="AH240" s="33"/>
      <c r="AI240" s="33"/>
      <c r="AJ240" s="33"/>
      <c r="AK240" s="33"/>
      <c r="AL240" s="33"/>
      <c r="AM240" s="33"/>
      <c r="AN240" s="33"/>
      <c r="AO240" s="33"/>
      <c r="AP240" s="33"/>
      <c r="AQ240" s="33"/>
      <c r="AR240" s="33"/>
      <c r="AS240" s="33"/>
      <c r="AT240" s="33"/>
      <c r="AU240" s="33"/>
      <c r="AV240" s="33"/>
    </row>
    <row r="241" spans="1:48" ht="28" hidden="1" x14ac:dyDescent="0.15">
      <c r="A241" s="6"/>
      <c r="B241" s="6"/>
      <c r="C241" s="6"/>
      <c r="D241" s="6"/>
      <c r="E241" s="51" t="s">
        <v>740</v>
      </c>
      <c r="F241" s="6">
        <f>COUNTIF(D:D, "Less than 1 year")</f>
        <v>7</v>
      </c>
      <c r="G241" s="59"/>
      <c r="H241" s="45"/>
      <c r="I241" s="74"/>
      <c r="J241" s="73"/>
      <c r="K241" s="73"/>
      <c r="L241" s="73"/>
      <c r="M241" s="74"/>
      <c r="N241" s="39"/>
      <c r="O241" s="39"/>
      <c r="P241" s="39"/>
      <c r="Q241" s="39"/>
      <c r="R241" s="30"/>
      <c r="S241" s="32"/>
      <c r="T241" s="30"/>
      <c r="U241" s="32"/>
      <c r="V241" s="30"/>
      <c r="W241" s="32"/>
      <c r="X241" s="32"/>
      <c r="Y241" s="32"/>
      <c r="Z241" s="30"/>
      <c r="AA241" s="32"/>
      <c r="AB241" s="30"/>
      <c r="AC241" s="32"/>
      <c r="AD241" s="33"/>
      <c r="AE241" s="33"/>
      <c r="AF241" s="33"/>
      <c r="AG241" s="33"/>
      <c r="AH241" s="33"/>
      <c r="AI241" s="33"/>
      <c r="AJ241" s="33"/>
      <c r="AK241" s="33"/>
      <c r="AL241" s="33"/>
      <c r="AM241" s="33"/>
      <c r="AN241" s="33"/>
      <c r="AO241" s="33"/>
      <c r="AP241" s="33"/>
      <c r="AQ241" s="33"/>
      <c r="AR241" s="33"/>
      <c r="AS241" s="33"/>
      <c r="AT241" s="33"/>
      <c r="AU241" s="33"/>
      <c r="AV241" s="33"/>
    </row>
    <row r="242" spans="1:48" ht="16" hidden="1" x14ac:dyDescent="0.2">
      <c r="A242" s="6"/>
      <c r="B242" s="6"/>
      <c r="C242" s="6"/>
      <c r="D242" s="6"/>
      <c r="E242" s="51" t="s">
        <v>66</v>
      </c>
      <c r="F242" s="6">
        <f>COUNTIF(D:D, "1-2 years")</f>
        <v>14</v>
      </c>
      <c r="G242" s="59"/>
      <c r="H242" s="79"/>
      <c r="I242" s="74"/>
      <c r="J242" s="73"/>
      <c r="K242" s="73"/>
      <c r="L242" s="73"/>
      <c r="M242" s="74"/>
      <c r="N242" s="119"/>
      <c r="O242" s="39"/>
      <c r="P242" s="39"/>
      <c r="Q242" s="39"/>
      <c r="R242" s="30"/>
      <c r="S242" s="32"/>
      <c r="T242" s="30"/>
      <c r="U242" s="32"/>
      <c r="V242" s="30"/>
      <c r="W242" s="32"/>
      <c r="X242" s="32"/>
      <c r="Y242" s="32"/>
      <c r="Z242" s="30"/>
      <c r="AA242" s="32"/>
      <c r="AB242" s="30"/>
      <c r="AC242" s="32"/>
      <c r="AD242" s="33"/>
      <c r="AE242" s="33"/>
      <c r="AF242" s="33"/>
      <c r="AG242" s="33"/>
      <c r="AH242" s="33"/>
      <c r="AI242" s="33"/>
      <c r="AJ242" s="33"/>
      <c r="AK242" s="33"/>
      <c r="AL242" s="33"/>
      <c r="AM242" s="33"/>
      <c r="AN242" s="33"/>
      <c r="AO242" s="33"/>
      <c r="AP242" s="33"/>
      <c r="AQ242" s="33"/>
      <c r="AR242" s="33"/>
      <c r="AS242" s="33"/>
      <c r="AT242" s="33"/>
      <c r="AU242" s="33"/>
      <c r="AV242" s="33"/>
    </row>
    <row r="243" spans="1:48" ht="16" hidden="1" x14ac:dyDescent="0.2">
      <c r="A243" s="6"/>
      <c r="B243" s="6"/>
      <c r="C243" s="6"/>
      <c r="D243" s="6"/>
      <c r="E243" s="51" t="s">
        <v>107</v>
      </c>
      <c r="F243" s="6">
        <f>COUNTIF(D:D, "3-5 years")</f>
        <v>15</v>
      </c>
      <c r="G243" s="59"/>
      <c r="H243" s="79"/>
      <c r="I243" s="74"/>
      <c r="J243" s="73"/>
      <c r="K243" s="73"/>
      <c r="L243" s="73"/>
      <c r="M243" s="74"/>
      <c r="N243" s="39"/>
      <c r="O243" s="39"/>
      <c r="P243" s="39"/>
      <c r="Q243" s="39"/>
      <c r="R243" s="30"/>
      <c r="S243" s="32"/>
      <c r="T243" s="30"/>
      <c r="U243" s="32"/>
      <c r="V243" s="6"/>
      <c r="W243" s="13"/>
      <c r="X243" s="18"/>
      <c r="Z243" s="6"/>
      <c r="AA243" s="13"/>
      <c r="AB243" s="6"/>
      <c r="AC243" s="24"/>
    </row>
    <row r="244" spans="1:48" ht="16" hidden="1" x14ac:dyDescent="0.2">
      <c r="A244" s="6"/>
      <c r="B244" s="6"/>
      <c r="C244" s="6"/>
      <c r="D244" s="6"/>
      <c r="E244" s="51" t="s">
        <v>298</v>
      </c>
      <c r="F244" s="6">
        <f>COUNTIF(D:D, "6-10 years")</f>
        <v>14</v>
      </c>
      <c r="G244" s="59"/>
      <c r="H244" s="79"/>
      <c r="I244" s="74"/>
      <c r="J244" s="73"/>
      <c r="K244" s="73"/>
      <c r="L244" s="73"/>
      <c r="M244" s="74"/>
      <c r="N244" s="30"/>
      <c r="O244" s="37"/>
      <c r="P244" s="30"/>
      <c r="Q244" s="37"/>
      <c r="R244" s="30"/>
      <c r="S244" s="32"/>
      <c r="T244" s="30"/>
      <c r="U244" s="32"/>
      <c r="V244" s="6"/>
      <c r="W244" s="13"/>
      <c r="X244" s="18"/>
      <c r="Z244" s="6"/>
      <c r="AA244" s="13"/>
      <c r="AB244" s="6"/>
      <c r="AC244" s="24"/>
    </row>
    <row r="245" spans="1:48" ht="28" hidden="1" x14ac:dyDescent="0.2">
      <c r="A245" s="6"/>
      <c r="B245" s="6"/>
      <c r="C245" s="6"/>
      <c r="D245" s="6"/>
      <c r="E245" s="51" t="s">
        <v>29</v>
      </c>
      <c r="F245" s="6">
        <f>COUNTIF(D:D, "11-20 years")</f>
        <v>43</v>
      </c>
      <c r="G245" s="59"/>
      <c r="H245" s="79"/>
      <c r="I245" s="74"/>
      <c r="J245" s="73"/>
      <c r="K245" s="73"/>
      <c r="L245" s="73"/>
      <c r="M245" s="74"/>
      <c r="N245" s="30"/>
      <c r="O245" s="32"/>
      <c r="P245" s="30"/>
      <c r="Q245" s="32"/>
      <c r="R245" s="30"/>
      <c r="S245" s="32"/>
      <c r="T245" s="30"/>
      <c r="U245" s="32"/>
      <c r="V245" s="6"/>
      <c r="W245" s="13"/>
      <c r="X245" s="18"/>
      <c r="Z245" s="6"/>
      <c r="AA245" s="13"/>
      <c r="AB245" s="6"/>
      <c r="AC245" s="24"/>
    </row>
    <row r="246" spans="1:48" ht="28" hidden="1" x14ac:dyDescent="0.2">
      <c r="A246" s="6"/>
      <c r="B246" s="6"/>
      <c r="C246" s="6"/>
      <c r="D246" s="6"/>
      <c r="E246" s="51" t="s">
        <v>54</v>
      </c>
      <c r="F246" s="6">
        <f>COUNTIF(D:D, "21-30 years")</f>
        <v>45</v>
      </c>
      <c r="G246" s="59"/>
      <c r="H246" s="79"/>
      <c r="I246" s="74"/>
      <c r="J246" s="73"/>
      <c r="K246" s="73"/>
      <c r="L246" s="73"/>
      <c r="M246" s="74"/>
      <c r="N246" s="30"/>
      <c r="O246" s="32"/>
      <c r="P246" s="30"/>
      <c r="Q246" s="32"/>
      <c r="R246" s="30"/>
      <c r="S246" s="32"/>
      <c r="T246" s="30"/>
      <c r="U246" s="32"/>
      <c r="V246" s="6"/>
      <c r="W246" s="13"/>
      <c r="X246" s="18"/>
      <c r="Z246" s="6"/>
      <c r="AA246" s="13"/>
      <c r="AB246" s="6"/>
      <c r="AC246" s="24"/>
    </row>
    <row r="247" spans="1:48" ht="28" hidden="1" x14ac:dyDescent="0.2">
      <c r="A247" s="6"/>
      <c r="B247" s="6"/>
      <c r="C247" s="6"/>
      <c r="D247" s="6"/>
      <c r="E247" s="51" t="s">
        <v>118</v>
      </c>
      <c r="F247" s="6">
        <f>COUNTIF(D:D, "31-40 years")</f>
        <v>30</v>
      </c>
      <c r="G247" s="59"/>
      <c r="H247" s="79"/>
      <c r="I247" s="74"/>
      <c r="J247" s="73"/>
      <c r="K247" s="73"/>
      <c r="L247" s="73"/>
      <c r="M247" s="74"/>
      <c r="N247" s="115"/>
      <c r="O247" s="32"/>
      <c r="P247" s="30"/>
      <c r="Q247" s="32"/>
      <c r="R247" s="30"/>
      <c r="S247" s="32"/>
      <c r="T247" s="30"/>
      <c r="U247" s="32"/>
      <c r="V247" s="6"/>
      <c r="W247" s="13"/>
      <c r="X247" s="18"/>
      <c r="Z247" s="6"/>
      <c r="AA247" s="13"/>
      <c r="AB247" s="6"/>
      <c r="AC247" s="24"/>
    </row>
    <row r="248" spans="1:48" ht="28" hidden="1" x14ac:dyDescent="0.15">
      <c r="A248" s="6"/>
      <c r="B248" s="6"/>
      <c r="C248" s="6"/>
      <c r="D248" s="6"/>
      <c r="E248" s="51" t="s">
        <v>129</v>
      </c>
      <c r="F248" s="6">
        <f>COUNTIF(D:D, "41-50 years")</f>
        <v>13</v>
      </c>
      <c r="G248" s="59"/>
      <c r="H248" s="51"/>
      <c r="I248" s="74"/>
      <c r="J248" s="73"/>
      <c r="K248" s="73"/>
      <c r="L248" s="73"/>
      <c r="M248" s="74"/>
      <c r="N248" s="30"/>
      <c r="O248" s="32"/>
      <c r="P248" s="30"/>
      <c r="Q248" s="32"/>
      <c r="R248" s="30"/>
      <c r="S248" s="32"/>
      <c r="T248" s="30"/>
      <c r="U248" s="32"/>
      <c r="V248" s="6"/>
      <c r="W248" s="13"/>
      <c r="X248" s="18"/>
      <c r="Z248" s="6"/>
      <c r="AA248" s="13"/>
      <c r="AB248" s="6"/>
      <c r="AC248" s="24"/>
    </row>
    <row r="249" spans="1:48" ht="28" hidden="1" x14ac:dyDescent="0.15">
      <c r="A249" s="6"/>
      <c r="B249" s="6"/>
      <c r="C249" s="6"/>
      <c r="D249" s="6"/>
      <c r="E249" s="51" t="s">
        <v>182</v>
      </c>
      <c r="F249" s="6">
        <f>COUNTIF(D:D, "over 50 years")</f>
        <v>10</v>
      </c>
      <c r="G249" s="59"/>
      <c r="H249" s="39"/>
      <c r="I249" s="74"/>
      <c r="J249" s="73"/>
      <c r="K249" s="73"/>
      <c r="L249" s="73"/>
      <c r="M249" s="74"/>
      <c r="N249" s="30"/>
      <c r="O249" s="32"/>
      <c r="P249" s="30"/>
      <c r="Q249" s="32"/>
      <c r="R249" s="30"/>
      <c r="S249" s="32"/>
      <c r="T249" s="30"/>
      <c r="U249" s="32"/>
      <c r="V249" s="6"/>
      <c r="W249" s="13"/>
      <c r="X249" s="18"/>
      <c r="Z249" s="6"/>
      <c r="AA249" s="13"/>
      <c r="AB249" s="6"/>
      <c r="AC249" s="24"/>
    </row>
    <row r="250" spans="1:48" ht="28" hidden="1" x14ac:dyDescent="0.15">
      <c r="A250" s="6"/>
      <c r="B250" s="6"/>
      <c r="C250" s="6"/>
      <c r="D250" s="6"/>
      <c r="E250" s="51" t="s">
        <v>2391</v>
      </c>
      <c r="F250" s="6">
        <f>COUNTIF(D:D, "NA")</f>
        <v>1</v>
      </c>
      <c r="G250" s="59"/>
      <c r="H250" s="39"/>
      <c r="I250" s="74"/>
      <c r="J250" s="73"/>
      <c r="K250" s="73"/>
      <c r="L250" s="73"/>
      <c r="M250" s="74"/>
      <c r="N250" s="30"/>
      <c r="O250" s="32"/>
      <c r="P250" s="30"/>
      <c r="Q250" s="32"/>
      <c r="R250" s="30"/>
      <c r="S250" s="32"/>
      <c r="T250" s="30"/>
      <c r="U250" s="32"/>
      <c r="V250" s="6"/>
      <c r="W250" s="13"/>
      <c r="X250" s="18"/>
      <c r="Z250" s="6"/>
      <c r="AA250" s="13"/>
      <c r="AB250" s="6"/>
      <c r="AC250" s="24"/>
    </row>
    <row r="251" spans="1:48" ht="14" hidden="1" x14ac:dyDescent="0.15">
      <c r="A251" s="6"/>
      <c r="B251" s="6"/>
      <c r="C251" s="6"/>
      <c r="D251" s="6"/>
      <c r="E251" s="6" t="s">
        <v>2386</v>
      </c>
      <c r="F251" s="6">
        <f>SUM(F241:F250)</f>
        <v>192</v>
      </c>
      <c r="G251" s="59"/>
      <c r="H251" s="45"/>
      <c r="I251" s="74"/>
      <c r="J251" s="73"/>
      <c r="K251" s="73"/>
      <c r="L251" s="73"/>
      <c r="M251" s="74"/>
      <c r="N251" s="30"/>
      <c r="O251" s="32"/>
      <c r="P251" s="30"/>
      <c r="Q251" s="32"/>
      <c r="R251" s="30"/>
      <c r="S251" s="32"/>
      <c r="T251" s="30"/>
      <c r="U251" s="32"/>
      <c r="V251" s="6"/>
      <c r="W251" s="13"/>
      <c r="X251" s="18"/>
      <c r="Z251" s="6"/>
      <c r="AA251" s="13"/>
      <c r="AB251" s="6"/>
      <c r="AC251" s="24"/>
    </row>
    <row r="252" spans="1:48" ht="13" hidden="1" x14ac:dyDescent="0.15">
      <c r="A252" s="6"/>
      <c r="B252" s="6"/>
      <c r="C252" s="6"/>
      <c r="D252" s="6"/>
      <c r="E252" s="6"/>
      <c r="F252" s="6"/>
      <c r="G252" s="6"/>
      <c r="H252" s="78"/>
      <c r="I252" s="74"/>
      <c r="J252" s="73"/>
      <c r="K252" s="73"/>
      <c r="L252" s="73"/>
      <c r="M252" s="74"/>
      <c r="N252" s="30"/>
      <c r="O252" s="32"/>
      <c r="P252" s="30"/>
      <c r="Q252" s="32"/>
      <c r="R252" s="30"/>
      <c r="S252" s="32"/>
      <c r="T252" s="30"/>
      <c r="U252" s="32"/>
      <c r="V252" s="6"/>
      <c r="W252" s="13"/>
      <c r="X252" s="18"/>
      <c r="Z252" s="6"/>
      <c r="AA252" s="13"/>
      <c r="AB252" s="6"/>
      <c r="AC252" s="24"/>
    </row>
    <row r="253" spans="1:48" ht="28" hidden="1" x14ac:dyDescent="0.15">
      <c r="A253" s="6"/>
      <c r="B253" s="6"/>
      <c r="C253" s="6"/>
      <c r="D253" s="6"/>
      <c r="E253" s="56" t="s">
        <v>5</v>
      </c>
      <c r="F253" s="6"/>
      <c r="G253" s="6"/>
      <c r="H253" s="78"/>
      <c r="I253" s="74"/>
      <c r="J253" s="73"/>
      <c r="K253" s="73"/>
      <c r="L253" s="73"/>
      <c r="M253" s="74"/>
      <c r="N253" s="30"/>
      <c r="O253" s="32"/>
      <c r="P253" s="30"/>
      <c r="Q253" s="32"/>
      <c r="R253" s="30"/>
      <c r="S253" s="32"/>
      <c r="T253" s="30"/>
      <c r="U253" s="32"/>
      <c r="V253" s="6"/>
      <c r="W253" s="13"/>
      <c r="X253" s="18"/>
      <c r="Z253" s="6"/>
      <c r="AA253" s="13"/>
      <c r="AB253" s="6"/>
      <c r="AC253" s="24"/>
    </row>
    <row r="254" spans="1:48" ht="16" hidden="1" x14ac:dyDescent="0.2">
      <c r="A254" s="6"/>
      <c r="B254" s="6"/>
      <c r="C254" s="6"/>
      <c r="D254" s="6"/>
      <c r="E254" s="77" t="s">
        <v>68</v>
      </c>
      <c r="F254" s="6">
        <f>COUNTIF(F3:F194, "1-2")</f>
        <v>7</v>
      </c>
      <c r="G254" s="6"/>
      <c r="H254" s="78"/>
      <c r="I254" s="74"/>
      <c r="J254" s="73"/>
      <c r="K254" s="73"/>
      <c r="L254" s="73"/>
      <c r="M254" s="74"/>
      <c r="N254" s="30"/>
      <c r="O254" s="32"/>
      <c r="P254" s="30"/>
      <c r="Q254" s="32"/>
      <c r="R254" s="30"/>
      <c r="S254" s="32"/>
      <c r="T254" s="30"/>
      <c r="U254" s="32"/>
      <c r="V254" s="6"/>
      <c r="W254" s="13"/>
      <c r="X254" s="18"/>
      <c r="Z254" s="6"/>
      <c r="AA254" s="13"/>
      <c r="AB254" s="6"/>
      <c r="AC254" s="24"/>
    </row>
    <row r="255" spans="1:48" ht="16" hidden="1" x14ac:dyDescent="0.2">
      <c r="A255" s="6"/>
      <c r="B255" s="6"/>
      <c r="C255" s="6"/>
      <c r="D255" s="6"/>
      <c r="E255" s="77" t="s">
        <v>82</v>
      </c>
      <c r="F255" s="6">
        <f>COUNTIF(F3:F194, "3-4")</f>
        <v>25</v>
      </c>
      <c r="G255" s="6"/>
      <c r="H255" s="78"/>
      <c r="I255" s="74"/>
      <c r="J255" s="73"/>
      <c r="K255" s="73"/>
      <c r="L255" s="73"/>
      <c r="M255" s="74"/>
      <c r="N255" s="30"/>
      <c r="O255" s="32"/>
      <c r="P255" s="30"/>
      <c r="Q255" s="32"/>
      <c r="R255" s="30"/>
      <c r="S255" s="32"/>
      <c r="T255" s="30"/>
      <c r="U255" s="32"/>
      <c r="V255" s="6"/>
      <c r="W255" s="13"/>
      <c r="X255" s="18"/>
      <c r="Z255" s="6"/>
      <c r="AA255" s="13"/>
      <c r="AB255" s="6"/>
      <c r="AC255" s="24"/>
    </row>
    <row r="256" spans="1:48" ht="16" hidden="1" x14ac:dyDescent="0.2">
      <c r="A256" s="6"/>
      <c r="B256" s="6"/>
      <c r="C256" s="6"/>
      <c r="D256" s="6"/>
      <c r="E256" s="77" t="s">
        <v>30</v>
      </c>
      <c r="F256" s="6">
        <f>COUNTIF(F3:F194, "5-7")</f>
        <v>50</v>
      </c>
      <c r="G256" s="6"/>
      <c r="H256" s="78"/>
      <c r="I256" s="74"/>
      <c r="J256" s="73"/>
      <c r="K256" s="73"/>
      <c r="L256" s="73"/>
      <c r="M256" s="74"/>
      <c r="N256" s="30"/>
      <c r="O256" s="32"/>
      <c r="P256" s="30"/>
      <c r="Q256" s="32"/>
      <c r="R256" s="30"/>
      <c r="S256" s="32"/>
      <c r="T256" s="30"/>
      <c r="U256" s="32"/>
      <c r="V256" s="6"/>
      <c r="W256" s="13"/>
      <c r="X256" s="18"/>
      <c r="Z256" s="6"/>
      <c r="AA256" s="13"/>
      <c r="AB256" s="6"/>
      <c r="AC256" s="24"/>
    </row>
    <row r="257" spans="1:29" ht="16" hidden="1" x14ac:dyDescent="0.2">
      <c r="A257" s="6"/>
      <c r="B257" s="6"/>
      <c r="C257" s="6"/>
      <c r="D257" s="6"/>
      <c r="E257" s="77" t="s">
        <v>56</v>
      </c>
      <c r="F257" s="6">
        <f>COUNTIF(F3:F194, "8-12")</f>
        <v>48</v>
      </c>
      <c r="G257" s="6"/>
      <c r="H257" s="78"/>
      <c r="I257" s="74"/>
      <c r="J257" s="73"/>
      <c r="K257" s="73"/>
      <c r="L257" s="73"/>
      <c r="M257" s="74"/>
      <c r="N257" s="30"/>
      <c r="O257" s="32"/>
      <c r="P257" s="30"/>
      <c r="Q257" s="32"/>
      <c r="R257" s="30"/>
      <c r="S257" s="32"/>
      <c r="T257" s="30"/>
      <c r="U257" s="32"/>
      <c r="V257" s="6"/>
      <c r="W257" s="13"/>
      <c r="X257" s="18"/>
      <c r="Z257" s="6"/>
      <c r="AA257" s="13"/>
      <c r="AB257" s="6"/>
      <c r="AC257" s="24"/>
    </row>
    <row r="258" spans="1:29" ht="16" hidden="1" x14ac:dyDescent="0.2">
      <c r="A258" s="6"/>
      <c r="B258" s="6"/>
      <c r="C258" s="6"/>
      <c r="D258" s="6"/>
      <c r="E258" s="77" t="s">
        <v>205</v>
      </c>
      <c r="F258" s="6">
        <f>COUNTIF(F3:F194, "13-18")</f>
        <v>15</v>
      </c>
      <c r="G258" s="6"/>
      <c r="H258" s="78"/>
      <c r="I258" s="74"/>
      <c r="J258" s="73"/>
      <c r="K258" s="73"/>
      <c r="L258" s="73"/>
      <c r="M258" s="74"/>
      <c r="N258" s="30"/>
      <c r="O258" s="32"/>
      <c r="P258" s="30"/>
      <c r="Q258" s="32"/>
      <c r="R258" s="30"/>
      <c r="S258" s="32"/>
      <c r="T258" s="30"/>
      <c r="U258" s="32"/>
      <c r="V258" s="6"/>
      <c r="W258" s="13"/>
      <c r="X258" s="18"/>
      <c r="Z258" s="6"/>
      <c r="AA258" s="13"/>
      <c r="AB258" s="6"/>
      <c r="AC258" s="24"/>
    </row>
    <row r="259" spans="1:29" ht="16" hidden="1" x14ac:dyDescent="0.2">
      <c r="A259" s="6"/>
      <c r="B259" s="6"/>
      <c r="C259" s="6"/>
      <c r="D259" s="6"/>
      <c r="E259" s="77" t="s">
        <v>120</v>
      </c>
      <c r="F259" s="6">
        <f>COUNTIF(F3:F194, "18 or more")</f>
        <v>46</v>
      </c>
      <c r="G259" s="6"/>
      <c r="H259" s="49"/>
      <c r="I259" s="74"/>
      <c r="J259" s="73"/>
      <c r="K259" s="73"/>
      <c r="L259" s="73"/>
      <c r="M259" s="74"/>
      <c r="N259" s="30"/>
      <c r="O259" s="32"/>
      <c r="P259" s="30"/>
      <c r="Q259" s="32"/>
      <c r="R259" s="30"/>
      <c r="S259" s="32"/>
      <c r="T259" s="30"/>
      <c r="U259" s="32"/>
      <c r="V259" s="6"/>
      <c r="W259" s="13"/>
      <c r="X259" s="18"/>
      <c r="Z259" s="6"/>
      <c r="AA259" s="13"/>
      <c r="AB259" s="6"/>
      <c r="AC259" s="24"/>
    </row>
    <row r="260" spans="1:29" ht="28" hidden="1" x14ac:dyDescent="0.15">
      <c r="A260" s="6"/>
      <c r="B260" s="6"/>
      <c r="C260" s="6"/>
      <c r="D260" s="6"/>
      <c r="E260" s="51" t="s">
        <v>2391</v>
      </c>
      <c r="F260" s="6">
        <f>COUNTIF(F3:F194, "NA")</f>
        <v>1</v>
      </c>
      <c r="G260" s="6"/>
      <c r="H260" s="80"/>
      <c r="I260" s="75"/>
      <c r="J260" s="107"/>
      <c r="K260" s="107"/>
      <c r="L260" s="107"/>
      <c r="M260" s="74"/>
      <c r="N260" s="30"/>
      <c r="O260" s="32"/>
      <c r="P260" s="30"/>
      <c r="Q260" s="32"/>
      <c r="R260" s="30"/>
      <c r="S260" s="32"/>
      <c r="T260" s="30"/>
      <c r="U260" s="32"/>
      <c r="V260" s="6"/>
      <c r="W260" s="13"/>
      <c r="X260" s="18"/>
      <c r="Z260" s="6"/>
      <c r="AA260" s="13"/>
      <c r="AB260" s="6"/>
      <c r="AC260" s="24"/>
    </row>
    <row r="261" spans="1:29" ht="14" hidden="1" x14ac:dyDescent="0.15">
      <c r="A261" s="6"/>
      <c r="B261" s="6"/>
      <c r="C261" s="6"/>
      <c r="D261" s="6"/>
      <c r="E261" s="6" t="s">
        <v>2386</v>
      </c>
      <c r="F261" s="6">
        <f>SUM(F254:F260)</f>
        <v>192</v>
      </c>
      <c r="G261" s="6"/>
      <c r="H261" s="81"/>
      <c r="I261" s="84"/>
      <c r="J261" s="108"/>
      <c r="K261" s="108"/>
      <c r="L261" s="108"/>
      <c r="M261" s="74"/>
      <c r="N261" s="30"/>
      <c r="O261" s="32"/>
      <c r="P261" s="30"/>
      <c r="Q261" s="32"/>
      <c r="R261" s="30"/>
      <c r="S261" s="32"/>
      <c r="T261" s="30"/>
      <c r="U261" s="32"/>
      <c r="V261" s="6"/>
      <c r="W261" s="13"/>
      <c r="X261" s="18"/>
      <c r="Z261" s="6"/>
      <c r="AA261" s="13"/>
      <c r="AB261" s="6"/>
      <c r="AC261" s="24"/>
    </row>
    <row r="262" spans="1:29" ht="28" hidden="1" x14ac:dyDescent="0.15">
      <c r="A262" s="6"/>
      <c r="B262" s="6"/>
      <c r="C262" s="6"/>
      <c r="D262" s="6"/>
      <c r="E262" s="56" t="s">
        <v>6</v>
      </c>
      <c r="F262" s="6" t="s">
        <v>2408</v>
      </c>
      <c r="G262" s="6"/>
      <c r="H262" s="45"/>
      <c r="I262" s="74"/>
      <c r="J262" s="73"/>
      <c r="K262" s="73"/>
      <c r="L262" s="73"/>
      <c r="M262" s="74"/>
      <c r="N262" s="30"/>
      <c r="O262" s="32"/>
      <c r="P262" s="30"/>
      <c r="Q262" s="32"/>
      <c r="R262" s="30"/>
      <c r="S262" s="32"/>
      <c r="T262" s="30"/>
      <c r="U262" s="32"/>
      <c r="V262" s="6"/>
      <c r="W262" s="13"/>
      <c r="X262" s="18"/>
      <c r="Z262" s="6"/>
      <c r="AA262" s="13"/>
      <c r="AB262" s="6"/>
      <c r="AC262" s="24"/>
    </row>
    <row r="263" spans="1:29" ht="13" hidden="1" x14ac:dyDescent="0.15">
      <c r="A263" s="6"/>
      <c r="B263" s="6"/>
      <c r="C263" s="6"/>
      <c r="D263" s="6"/>
      <c r="E263" s="78" t="s">
        <v>2394</v>
      </c>
      <c r="F263" s="6">
        <f>COUNTIF(G3:G194, "1")</f>
        <v>1</v>
      </c>
      <c r="G263" s="6"/>
      <c r="H263" s="45"/>
      <c r="I263" s="74"/>
      <c r="J263" s="73"/>
      <c r="K263" s="73"/>
      <c r="L263" s="73"/>
      <c r="M263" s="74"/>
      <c r="N263" s="30"/>
      <c r="O263" s="32"/>
      <c r="P263" s="30"/>
      <c r="Q263" s="32"/>
      <c r="R263" s="30"/>
      <c r="S263" s="32"/>
      <c r="T263" s="30"/>
      <c r="U263" s="32"/>
      <c r="V263" s="6"/>
      <c r="W263" s="13"/>
      <c r="X263" s="18"/>
      <c r="Z263" s="6"/>
      <c r="AA263" s="13"/>
      <c r="AB263" s="6"/>
      <c r="AC263" s="24"/>
    </row>
    <row r="264" spans="1:29" ht="13" hidden="1" x14ac:dyDescent="0.15">
      <c r="A264" s="6"/>
      <c r="B264" s="6"/>
      <c r="C264" s="6"/>
      <c r="D264" s="6"/>
      <c r="E264" s="78" t="s">
        <v>363</v>
      </c>
      <c r="F264" s="6">
        <f>COUNTIF(G3:G194, "2-3")</f>
        <v>13</v>
      </c>
      <c r="G264" s="6"/>
      <c r="H264" s="45"/>
      <c r="I264" s="74"/>
      <c r="J264" s="73"/>
      <c r="K264" s="73"/>
      <c r="L264" s="73"/>
      <c r="M264" s="74"/>
      <c r="N264" s="30"/>
      <c r="O264" s="32"/>
      <c r="P264" s="30"/>
      <c r="Q264" s="32"/>
      <c r="R264" s="30"/>
      <c r="S264" s="32"/>
      <c r="T264" s="30"/>
      <c r="U264" s="32"/>
      <c r="V264" s="6"/>
      <c r="W264" s="13"/>
      <c r="X264" s="18"/>
      <c r="Z264" s="6"/>
      <c r="AA264" s="13"/>
      <c r="AB264" s="6"/>
      <c r="AC264" s="24"/>
    </row>
    <row r="265" spans="1:29" ht="13" hidden="1" x14ac:dyDescent="0.15">
      <c r="A265" s="6"/>
      <c r="B265" s="6"/>
      <c r="C265" s="6"/>
      <c r="D265" s="6"/>
      <c r="E265" s="78" t="s">
        <v>31</v>
      </c>
      <c r="F265" s="6">
        <f>COUNTIF(G3:G194, "4-5")</f>
        <v>99</v>
      </c>
      <c r="G265" s="6"/>
      <c r="H265" s="45"/>
      <c r="I265" s="74"/>
      <c r="J265" s="73"/>
      <c r="K265" s="73"/>
      <c r="L265" s="73"/>
      <c r="M265" s="74"/>
      <c r="N265" s="30"/>
      <c r="O265" s="32"/>
      <c r="P265" s="30"/>
      <c r="Q265" s="32"/>
      <c r="R265" s="30"/>
      <c r="S265" s="32"/>
      <c r="T265" s="30"/>
      <c r="U265" s="32"/>
      <c r="V265" s="6"/>
      <c r="W265" s="13"/>
      <c r="X265" s="18"/>
      <c r="Z265" s="6"/>
      <c r="AA265" s="13"/>
      <c r="AB265" s="6"/>
      <c r="AC265" s="24"/>
    </row>
    <row r="266" spans="1:29" ht="13" hidden="1" x14ac:dyDescent="0.15">
      <c r="A266" s="6"/>
      <c r="B266" s="6"/>
      <c r="C266" s="6"/>
      <c r="D266" s="6"/>
      <c r="E266" s="78" t="s">
        <v>96</v>
      </c>
      <c r="F266" s="6">
        <f>COUNTIF(G3:G194, "6-8")</f>
        <v>53</v>
      </c>
      <c r="G266" s="6"/>
      <c r="H266" s="45"/>
      <c r="I266" s="74"/>
      <c r="J266" s="73"/>
      <c r="K266" s="73"/>
      <c r="L266" s="73"/>
      <c r="M266" s="74"/>
      <c r="N266" s="30"/>
      <c r="O266" s="32"/>
      <c r="P266" s="30"/>
      <c r="Q266" s="32"/>
      <c r="R266" s="30"/>
      <c r="S266" s="32"/>
      <c r="T266" s="30"/>
      <c r="U266" s="32"/>
      <c r="V266" s="6"/>
      <c r="W266" s="13"/>
      <c r="X266" s="18"/>
      <c r="Z266" s="6"/>
      <c r="AA266" s="13"/>
      <c r="AB266" s="6"/>
      <c r="AC266" s="24"/>
    </row>
    <row r="267" spans="1:29" ht="13" hidden="1" x14ac:dyDescent="0.15">
      <c r="A267" s="6"/>
      <c r="B267" s="6"/>
      <c r="C267" s="6"/>
      <c r="D267" s="6"/>
      <c r="E267" s="78" t="s">
        <v>121</v>
      </c>
      <c r="F267" s="6">
        <f>COUNTIF(G3:G194, "9-11")</f>
        <v>21</v>
      </c>
      <c r="G267" s="6"/>
      <c r="H267" s="45"/>
      <c r="I267" s="74"/>
      <c r="J267" s="73"/>
      <c r="K267" s="73"/>
      <c r="L267" s="73"/>
      <c r="M267" s="74"/>
      <c r="N267" s="30"/>
      <c r="O267" s="32"/>
      <c r="P267" s="30"/>
      <c r="Q267" s="32"/>
      <c r="R267" s="30"/>
      <c r="S267" s="32"/>
      <c r="T267" s="30"/>
      <c r="U267" s="32"/>
      <c r="V267" s="6"/>
      <c r="W267" s="13"/>
      <c r="X267" s="18"/>
      <c r="Z267" s="6"/>
      <c r="AA267" s="13"/>
      <c r="AB267" s="6"/>
      <c r="AC267" s="24"/>
    </row>
    <row r="268" spans="1:29" ht="13" hidden="1" x14ac:dyDescent="0.15">
      <c r="A268" s="6"/>
      <c r="B268" s="6"/>
      <c r="C268" s="6"/>
      <c r="D268" s="6"/>
      <c r="E268" s="78" t="s">
        <v>332</v>
      </c>
      <c r="F268" s="6">
        <f>COUNTIF(G3:G194, "12 or more")</f>
        <v>2</v>
      </c>
      <c r="G268" s="6"/>
      <c r="H268" s="45"/>
      <c r="I268" s="74"/>
      <c r="J268" s="73"/>
      <c r="K268" s="73"/>
      <c r="L268" s="73"/>
      <c r="M268" s="74"/>
      <c r="N268" s="30"/>
      <c r="O268" s="32"/>
      <c r="P268" s="30"/>
      <c r="Q268" s="32"/>
      <c r="R268" s="30"/>
      <c r="S268" s="32"/>
      <c r="T268" s="30"/>
      <c r="U268" s="32"/>
      <c r="V268" s="6"/>
      <c r="W268" s="13"/>
      <c r="X268" s="18"/>
      <c r="Z268" s="6"/>
      <c r="AA268" s="13"/>
      <c r="AB268" s="6"/>
      <c r="AC268" s="24"/>
    </row>
    <row r="269" spans="1:29" ht="13" hidden="1" x14ac:dyDescent="0.15">
      <c r="A269" s="6"/>
      <c r="B269" s="6"/>
      <c r="C269" s="6"/>
      <c r="D269" s="6"/>
      <c r="E269" s="78" t="s">
        <v>1041</v>
      </c>
      <c r="F269" s="6">
        <f>COUNTIF(G3:G194, "NA")</f>
        <v>3</v>
      </c>
      <c r="G269" s="6"/>
      <c r="H269" s="45"/>
      <c r="I269" s="74"/>
      <c r="J269" s="73"/>
      <c r="K269" s="73"/>
      <c r="L269" s="73"/>
      <c r="M269" s="74"/>
      <c r="N269" s="30"/>
      <c r="O269" s="32"/>
      <c r="P269" s="30"/>
      <c r="Q269" s="32"/>
      <c r="R269" s="30"/>
      <c r="S269" s="32"/>
      <c r="T269" s="30"/>
      <c r="U269" s="32"/>
      <c r="V269" s="6"/>
      <c r="W269" s="13"/>
      <c r="X269" s="18"/>
      <c r="Z269" s="6"/>
      <c r="AA269" s="13"/>
      <c r="AB269" s="6"/>
      <c r="AC269" s="24"/>
    </row>
    <row r="270" spans="1:29" ht="14" hidden="1" x14ac:dyDescent="0.15">
      <c r="A270" s="6"/>
      <c r="B270" s="6"/>
      <c r="C270" s="6"/>
      <c r="D270" s="6"/>
      <c r="E270" s="6" t="s">
        <v>2045</v>
      </c>
      <c r="F270" s="6">
        <f>SUM(F263:F269)</f>
        <v>192</v>
      </c>
      <c r="G270" s="6"/>
      <c r="H270" s="82"/>
      <c r="I270" s="92"/>
      <c r="J270" s="73"/>
      <c r="K270" s="73"/>
      <c r="L270" s="73"/>
      <c r="M270" s="109"/>
      <c r="N270" s="30"/>
      <c r="O270" s="32"/>
      <c r="P270" s="30"/>
      <c r="Q270" s="32"/>
      <c r="R270" s="30"/>
      <c r="S270" s="32"/>
      <c r="T270" s="30"/>
      <c r="U270" s="32"/>
      <c r="V270" s="6"/>
      <c r="W270" s="13"/>
      <c r="X270" s="18"/>
      <c r="Z270" s="6"/>
      <c r="AA270" s="13"/>
      <c r="AB270" s="6"/>
      <c r="AC270" s="24"/>
    </row>
    <row r="271" spans="1:29" ht="13" hidden="1" x14ac:dyDescent="0.15">
      <c r="A271" s="6"/>
      <c r="B271" s="6"/>
      <c r="C271" s="6"/>
      <c r="D271" s="6"/>
      <c r="E271" s="6"/>
      <c r="F271" s="6"/>
      <c r="G271" s="6"/>
      <c r="I271" s="93"/>
      <c r="J271" s="110"/>
      <c r="K271" s="110"/>
      <c r="L271" s="110"/>
      <c r="M271" s="109"/>
      <c r="N271" s="30"/>
      <c r="O271" s="32"/>
      <c r="P271" s="30"/>
      <c r="Q271" s="32"/>
      <c r="R271" s="30"/>
      <c r="S271" s="32"/>
      <c r="T271" s="30"/>
      <c r="U271" s="32"/>
      <c r="V271" s="6"/>
      <c r="W271" s="13"/>
      <c r="X271" s="18"/>
      <c r="Z271" s="6"/>
      <c r="AA271" s="13"/>
      <c r="AB271" s="6"/>
      <c r="AC271" s="24"/>
    </row>
    <row r="272" spans="1:29" ht="13" hidden="1" x14ac:dyDescent="0.15">
      <c r="A272" s="6"/>
      <c r="B272" s="6"/>
      <c r="C272" s="6"/>
      <c r="D272" s="6"/>
      <c r="E272" s="6"/>
      <c r="F272" s="6"/>
      <c r="G272" s="6"/>
      <c r="H272" s="83"/>
      <c r="I272" s="94"/>
      <c r="J272" s="110"/>
      <c r="K272" s="110"/>
      <c r="L272" s="110"/>
      <c r="M272" s="105"/>
      <c r="N272" s="30"/>
      <c r="O272" s="32"/>
      <c r="P272" s="30"/>
      <c r="Q272" s="32"/>
      <c r="R272" s="30"/>
      <c r="S272" s="32"/>
      <c r="T272" s="30"/>
      <c r="U272" s="32"/>
      <c r="V272" s="6"/>
      <c r="W272" s="13"/>
      <c r="X272" s="18"/>
      <c r="Z272" s="6"/>
      <c r="AA272" s="13"/>
      <c r="AB272" s="6"/>
      <c r="AC272" s="24"/>
    </row>
    <row r="273" spans="1:29" ht="13" hidden="1" x14ac:dyDescent="0.15">
      <c r="A273" s="6"/>
      <c r="B273" s="6"/>
      <c r="C273" s="6"/>
      <c r="D273" s="6"/>
      <c r="E273" s="6"/>
      <c r="F273" s="6"/>
      <c r="G273" s="6"/>
      <c r="I273" s="94"/>
      <c r="J273" s="110"/>
      <c r="K273" s="110"/>
      <c r="L273" s="110"/>
      <c r="M273" s="105"/>
      <c r="N273" s="30"/>
      <c r="O273" s="32"/>
      <c r="P273" s="30"/>
      <c r="Q273" s="32"/>
      <c r="R273" s="30"/>
      <c r="S273" s="32"/>
      <c r="T273" s="30"/>
      <c r="U273" s="32"/>
      <c r="V273" s="6"/>
      <c r="W273" s="13"/>
      <c r="X273" s="18"/>
      <c r="Z273" s="6"/>
      <c r="AA273" s="13"/>
      <c r="AB273" s="6"/>
      <c r="AC273" s="24"/>
    </row>
    <row r="274" spans="1:29" ht="13" hidden="1" x14ac:dyDescent="0.15">
      <c r="A274" s="6"/>
      <c r="B274" s="6"/>
      <c r="C274" s="6"/>
      <c r="D274" s="6"/>
      <c r="E274" s="6"/>
      <c r="F274" s="6"/>
      <c r="G274" s="6"/>
      <c r="I274" s="95"/>
      <c r="J274" s="111"/>
      <c r="K274" s="111"/>
      <c r="L274" s="111"/>
      <c r="M274" s="112"/>
      <c r="N274" s="30"/>
      <c r="O274" s="32"/>
      <c r="P274" s="30"/>
      <c r="Q274" s="32"/>
      <c r="R274" s="30"/>
      <c r="S274" s="32"/>
      <c r="T274" s="30"/>
      <c r="U274" s="32"/>
      <c r="V274" s="6"/>
      <c r="W274" s="13"/>
      <c r="X274" s="18"/>
      <c r="Z274" s="6"/>
      <c r="AA274" s="13"/>
      <c r="AB274" s="6"/>
      <c r="AC274" s="24"/>
    </row>
    <row r="275" spans="1:29" ht="13" hidden="1" x14ac:dyDescent="0.15">
      <c r="A275" s="6"/>
      <c r="B275" s="6"/>
      <c r="C275" s="6"/>
      <c r="D275" s="6"/>
      <c r="E275" s="6"/>
      <c r="F275" s="6"/>
      <c r="G275" s="6"/>
      <c r="I275" s="96"/>
      <c r="J275" s="73"/>
      <c r="K275" s="73"/>
      <c r="L275" s="73"/>
      <c r="M275" s="105"/>
      <c r="N275" s="30"/>
      <c r="O275" s="32"/>
      <c r="P275" s="30"/>
      <c r="Q275" s="32"/>
      <c r="R275" s="30"/>
      <c r="S275" s="32"/>
      <c r="T275" s="30"/>
      <c r="U275" s="32"/>
      <c r="V275" s="6"/>
      <c r="W275" s="13"/>
      <c r="X275" s="18"/>
      <c r="Z275" s="6"/>
      <c r="AA275" s="13"/>
      <c r="AB275" s="6"/>
      <c r="AC275" s="24"/>
    </row>
    <row r="276" spans="1:29" ht="13" hidden="1" x14ac:dyDescent="0.15">
      <c r="A276" s="6"/>
      <c r="B276" s="6"/>
      <c r="C276" s="6"/>
      <c r="D276" s="6"/>
      <c r="E276" s="6"/>
      <c r="F276" s="6"/>
      <c r="G276" s="6"/>
      <c r="H276" s="2"/>
      <c r="I276" s="86"/>
      <c r="J276" s="32"/>
      <c r="K276" s="32"/>
      <c r="L276" s="32"/>
      <c r="M276" s="99"/>
      <c r="N276" s="30"/>
      <c r="O276" s="32"/>
      <c r="P276" s="30"/>
      <c r="Q276" s="32"/>
      <c r="R276" s="30"/>
      <c r="S276" s="32"/>
      <c r="T276" s="30"/>
      <c r="U276" s="32"/>
      <c r="V276" s="6"/>
      <c r="W276" s="13"/>
      <c r="X276" s="18"/>
      <c r="Z276" s="6"/>
      <c r="AA276" s="13"/>
      <c r="AB276" s="6"/>
      <c r="AC276" s="24"/>
    </row>
    <row r="277" spans="1:29" ht="13" hidden="1" x14ac:dyDescent="0.15">
      <c r="A277" s="6"/>
      <c r="B277" s="6"/>
      <c r="C277" s="6"/>
      <c r="D277" s="6"/>
      <c r="E277" s="6"/>
      <c r="F277" s="6"/>
      <c r="G277" s="6"/>
      <c r="H277" s="6"/>
      <c r="I277" s="86"/>
      <c r="J277" s="32"/>
      <c r="K277" s="32"/>
      <c r="L277" s="32"/>
      <c r="M277" s="99"/>
      <c r="N277" s="30"/>
      <c r="O277" s="32"/>
      <c r="P277" s="30"/>
      <c r="Q277" s="32"/>
      <c r="R277" s="30"/>
      <c r="S277" s="32"/>
      <c r="T277" s="30"/>
      <c r="U277" s="32"/>
      <c r="V277" s="6"/>
      <c r="W277" s="13"/>
      <c r="X277" s="18"/>
      <c r="Z277" s="6"/>
      <c r="AA277" s="13"/>
      <c r="AB277" s="6"/>
      <c r="AC277" s="24"/>
    </row>
    <row r="278" spans="1:29" ht="13" hidden="1" x14ac:dyDescent="0.15">
      <c r="A278" s="6"/>
      <c r="B278" s="6"/>
      <c r="C278" s="6"/>
      <c r="D278" s="6"/>
      <c r="E278" s="6"/>
      <c r="F278" s="6"/>
      <c r="G278" s="6"/>
      <c r="H278" s="6"/>
      <c r="I278" s="86"/>
      <c r="J278" s="32"/>
      <c r="K278" s="32"/>
      <c r="L278" s="32"/>
      <c r="M278" s="99"/>
      <c r="N278" s="30"/>
      <c r="O278" s="32"/>
      <c r="P278" s="30"/>
      <c r="Q278" s="32"/>
      <c r="R278" s="30"/>
      <c r="S278" s="32"/>
      <c r="T278" s="30"/>
      <c r="U278" s="32"/>
      <c r="V278" s="6"/>
      <c r="W278" s="13"/>
      <c r="X278" s="18"/>
      <c r="Z278" s="6"/>
      <c r="AA278" s="13"/>
      <c r="AB278" s="6"/>
      <c r="AC278" s="24"/>
    </row>
    <row r="279" spans="1:29" ht="13" hidden="1" x14ac:dyDescent="0.15">
      <c r="A279" s="6"/>
      <c r="B279" s="6"/>
      <c r="C279" s="6"/>
      <c r="D279" s="6"/>
      <c r="E279" s="6"/>
      <c r="F279" s="6"/>
      <c r="G279" s="6"/>
      <c r="H279" s="6"/>
      <c r="I279" s="86"/>
      <c r="J279" s="32"/>
      <c r="K279" s="32"/>
      <c r="L279" s="32"/>
      <c r="M279" s="99"/>
      <c r="N279" s="30"/>
      <c r="O279" s="32"/>
      <c r="P279" s="30"/>
      <c r="Q279" s="32"/>
      <c r="R279" s="30"/>
      <c r="S279" s="32"/>
      <c r="T279" s="30"/>
      <c r="U279" s="32"/>
      <c r="V279" s="6"/>
      <c r="W279" s="13"/>
      <c r="X279" s="18"/>
      <c r="Z279" s="6"/>
      <c r="AA279" s="13"/>
      <c r="AB279" s="6"/>
      <c r="AC279" s="24"/>
    </row>
    <row r="280" spans="1:29" ht="13" hidden="1" x14ac:dyDescent="0.15">
      <c r="A280" s="6"/>
      <c r="B280" s="6"/>
      <c r="C280" s="6"/>
      <c r="D280" s="6"/>
      <c r="E280" s="6"/>
      <c r="F280" s="6"/>
      <c r="G280" s="6"/>
      <c r="H280" s="6"/>
      <c r="I280" s="86"/>
      <c r="J280" s="32"/>
      <c r="K280" s="32"/>
      <c r="L280" s="32"/>
      <c r="M280" s="99"/>
      <c r="N280" s="30"/>
      <c r="O280" s="32"/>
      <c r="P280" s="30"/>
      <c r="Q280" s="32"/>
      <c r="R280" s="30"/>
      <c r="S280" s="32"/>
      <c r="T280" s="30"/>
      <c r="U280" s="32"/>
      <c r="V280" s="6"/>
      <c r="W280" s="13"/>
      <c r="X280" s="18"/>
      <c r="Z280" s="6"/>
      <c r="AA280" s="13"/>
      <c r="AB280" s="6"/>
      <c r="AC280" s="24"/>
    </row>
    <row r="281" spans="1:29" ht="13" x14ac:dyDescent="0.15">
      <c r="A281" s="6"/>
      <c r="B281" s="6"/>
      <c r="C281" s="6"/>
      <c r="D281" s="6"/>
      <c r="E281" s="6"/>
      <c r="F281" s="6"/>
      <c r="G281" s="6"/>
      <c r="H281" s="6"/>
      <c r="I281" s="86"/>
      <c r="J281" s="32"/>
      <c r="K281" s="32"/>
      <c r="L281" s="32"/>
      <c r="M281" s="99"/>
      <c r="N281" s="30"/>
      <c r="O281" s="32"/>
      <c r="P281" s="30"/>
      <c r="Q281" s="32"/>
      <c r="R281" s="30"/>
      <c r="S281" s="32"/>
      <c r="T281" s="30"/>
      <c r="U281" s="32"/>
      <c r="V281" s="6"/>
      <c r="W281" s="13"/>
      <c r="X281" s="18"/>
      <c r="Z281" s="6"/>
      <c r="AA281" s="13"/>
      <c r="AB281" s="6"/>
      <c r="AC281" s="24"/>
    </row>
    <row r="282" spans="1:29" ht="13" x14ac:dyDescent="0.15">
      <c r="A282" s="6"/>
      <c r="B282" s="6"/>
      <c r="C282" s="6"/>
      <c r="D282" s="6"/>
      <c r="E282" s="6"/>
      <c r="F282" s="6"/>
      <c r="G282" s="6"/>
      <c r="H282" s="6"/>
      <c r="I282" s="86"/>
      <c r="J282" s="32"/>
      <c r="K282" s="32"/>
      <c r="L282" s="32"/>
      <c r="M282" s="99"/>
      <c r="N282" s="30"/>
      <c r="O282" s="32"/>
      <c r="P282" s="30"/>
      <c r="Q282" s="32"/>
      <c r="R282" s="30"/>
      <c r="S282" s="32"/>
      <c r="T282" s="30"/>
      <c r="U282" s="32"/>
      <c r="V282" s="6"/>
      <c r="W282" s="13"/>
      <c r="X282" s="18"/>
      <c r="Z282" s="6"/>
      <c r="AA282" s="13"/>
      <c r="AB282" s="6"/>
      <c r="AC282" s="24"/>
    </row>
    <row r="283" spans="1:29" ht="13" x14ac:dyDescent="0.15">
      <c r="A283" s="6"/>
      <c r="B283" s="6"/>
      <c r="C283" s="6"/>
      <c r="D283" s="6"/>
      <c r="E283" s="6"/>
      <c r="F283" s="6"/>
      <c r="G283" s="6"/>
      <c r="H283" s="6"/>
      <c r="I283" s="86"/>
      <c r="J283" s="32"/>
      <c r="K283" s="32"/>
      <c r="L283" s="32"/>
      <c r="M283" s="99"/>
      <c r="N283" s="30"/>
      <c r="O283" s="32"/>
      <c r="P283" s="30"/>
      <c r="Q283" s="32"/>
      <c r="R283" s="30"/>
      <c r="S283" s="32"/>
      <c r="T283" s="30"/>
      <c r="U283" s="32"/>
      <c r="V283" s="6"/>
      <c r="W283" s="13"/>
      <c r="X283" s="18"/>
      <c r="Z283" s="6"/>
      <c r="AA283" s="13"/>
      <c r="AB283" s="6"/>
      <c r="AC283" s="24"/>
    </row>
    <row r="284" spans="1:29" ht="13" x14ac:dyDescent="0.15">
      <c r="A284" s="6"/>
      <c r="B284" s="6"/>
      <c r="C284" s="6"/>
      <c r="D284" s="6"/>
      <c r="E284" s="6"/>
      <c r="F284" s="6"/>
      <c r="G284" s="6"/>
      <c r="H284" s="6"/>
      <c r="I284" s="86"/>
      <c r="J284" s="32"/>
      <c r="K284" s="32"/>
      <c r="L284" s="32"/>
      <c r="M284" s="99"/>
      <c r="N284" s="30"/>
      <c r="O284" s="32"/>
      <c r="P284" s="30"/>
      <c r="Q284" s="32"/>
      <c r="R284" s="30"/>
      <c r="S284" s="32"/>
      <c r="T284" s="30"/>
      <c r="U284" s="32"/>
      <c r="V284" s="6"/>
      <c r="W284" s="13"/>
      <c r="X284" s="18"/>
      <c r="Z284" s="6"/>
      <c r="AA284" s="13"/>
      <c r="AB284" s="6"/>
      <c r="AC284" s="24"/>
    </row>
    <row r="285" spans="1:29" ht="13" x14ac:dyDescent="0.15">
      <c r="A285" s="6"/>
      <c r="B285" s="6"/>
      <c r="C285" s="6"/>
      <c r="D285" s="6"/>
      <c r="E285" s="6"/>
      <c r="F285" s="6"/>
      <c r="G285" s="6"/>
      <c r="H285" s="6"/>
      <c r="I285" s="86"/>
      <c r="J285" s="32"/>
      <c r="K285" s="32"/>
      <c r="L285" s="32"/>
      <c r="M285" s="99"/>
      <c r="N285" s="30"/>
      <c r="O285" s="32"/>
      <c r="P285" s="30"/>
      <c r="Q285" s="32"/>
      <c r="R285" s="30"/>
      <c r="S285" s="32"/>
      <c r="T285" s="30"/>
      <c r="U285" s="32"/>
      <c r="V285" s="6"/>
      <c r="W285" s="13"/>
      <c r="X285" s="18"/>
      <c r="Z285" s="6"/>
      <c r="AA285" s="13"/>
      <c r="AB285" s="6"/>
      <c r="AC285" s="24"/>
    </row>
    <row r="286" spans="1:29" ht="13" x14ac:dyDescent="0.15">
      <c r="A286" s="6"/>
      <c r="B286" s="6"/>
      <c r="C286" s="6"/>
      <c r="D286" s="6"/>
      <c r="E286" s="6"/>
      <c r="F286" s="6"/>
      <c r="G286" s="6"/>
      <c r="H286" s="6"/>
      <c r="I286" s="86"/>
      <c r="J286" s="32"/>
      <c r="K286" s="32"/>
      <c r="L286" s="32"/>
      <c r="M286" s="99"/>
      <c r="N286" s="30"/>
      <c r="O286" s="32"/>
      <c r="P286" s="30"/>
      <c r="Q286" s="32"/>
      <c r="R286" s="30"/>
      <c r="S286" s="32"/>
      <c r="T286" s="30"/>
      <c r="U286" s="32"/>
      <c r="V286" s="6"/>
      <c r="W286" s="13"/>
      <c r="X286" s="18"/>
      <c r="Z286" s="6"/>
      <c r="AA286" s="13"/>
      <c r="AB286" s="6"/>
      <c r="AC286" s="24"/>
    </row>
    <row r="287" spans="1:29" ht="13" x14ac:dyDescent="0.15">
      <c r="A287" s="6"/>
      <c r="B287" s="6"/>
      <c r="C287" s="6"/>
      <c r="D287" s="6"/>
      <c r="E287" s="6"/>
      <c r="F287" s="6"/>
      <c r="G287" s="6"/>
      <c r="H287" s="6"/>
      <c r="I287" s="86"/>
      <c r="J287" s="32"/>
      <c r="K287" s="32"/>
      <c r="L287" s="32"/>
      <c r="M287" s="99"/>
      <c r="N287" s="30"/>
      <c r="O287" s="32"/>
      <c r="P287" s="30"/>
      <c r="Q287" s="32"/>
      <c r="R287" s="30"/>
      <c r="S287" s="32"/>
      <c r="T287" s="30"/>
      <c r="U287" s="32"/>
      <c r="V287" s="6"/>
      <c r="W287" s="13"/>
      <c r="X287" s="18"/>
      <c r="Z287" s="6"/>
      <c r="AA287" s="13"/>
      <c r="AB287" s="6"/>
      <c r="AC287" s="24"/>
    </row>
    <row r="288" spans="1:29" ht="13" x14ac:dyDescent="0.15">
      <c r="A288" s="6"/>
      <c r="B288" s="6"/>
      <c r="C288" s="6"/>
      <c r="D288" s="6"/>
      <c r="E288" s="6"/>
      <c r="F288" s="6"/>
      <c r="G288" s="6"/>
      <c r="H288" s="6"/>
      <c r="I288" s="86"/>
      <c r="J288" s="32"/>
      <c r="K288" s="32"/>
      <c r="L288" s="32"/>
      <c r="M288" s="99"/>
      <c r="N288" s="30"/>
      <c r="O288" s="32"/>
      <c r="P288" s="30"/>
      <c r="Q288" s="32"/>
      <c r="R288" s="30"/>
      <c r="S288" s="32"/>
      <c r="T288" s="30"/>
      <c r="U288" s="32"/>
      <c r="V288" s="6"/>
      <c r="W288" s="13"/>
      <c r="X288" s="18"/>
      <c r="Z288" s="6"/>
      <c r="AA288" s="13"/>
      <c r="AB288" s="6"/>
      <c r="AC288" s="24"/>
    </row>
    <row r="289" spans="1:29" ht="16" x14ac:dyDescent="0.2">
      <c r="A289" s="6"/>
      <c r="B289" s="6"/>
      <c r="C289" s="6"/>
      <c r="D289" s="6"/>
      <c r="E289" s="6"/>
      <c r="F289" s="6"/>
      <c r="G289" s="6"/>
      <c r="H289" s="6"/>
      <c r="I289" s="124"/>
      <c r="J289"/>
      <c r="K289"/>
      <c r="L289"/>
      <c r="M289"/>
      <c r="N289"/>
      <c r="O289"/>
      <c r="P289"/>
      <c r="Q289"/>
      <c r="R289"/>
      <c r="S289" s="32"/>
      <c r="T289" s="30"/>
      <c r="U289" s="32"/>
      <c r="V289" s="6"/>
      <c r="W289" s="13"/>
      <c r="X289" s="18"/>
      <c r="Z289" s="6"/>
      <c r="AA289" s="13"/>
      <c r="AB289" s="6"/>
      <c r="AC289" s="24"/>
    </row>
    <row r="290" spans="1:29" ht="16" x14ac:dyDescent="0.2">
      <c r="A290" s="6"/>
      <c r="B290" s="6"/>
      <c r="C290" s="6"/>
      <c r="D290" s="6"/>
      <c r="E290" s="6"/>
      <c r="F290" s="6"/>
      <c r="G290" s="6"/>
      <c r="H290" s="6"/>
      <c r="I290"/>
      <c r="J290" s="124"/>
      <c r="K290" s="147"/>
      <c r="L290" s="147"/>
      <c r="M290" s="147"/>
      <c r="N290" s="147"/>
      <c r="O290" s="147"/>
      <c r="P290" s="147"/>
      <c r="Q290" s="147"/>
      <c r="R290" s="147"/>
      <c r="S290" s="32"/>
      <c r="T290" s="30"/>
      <c r="U290" s="32"/>
      <c r="V290" s="6"/>
      <c r="W290" s="13"/>
      <c r="X290" s="18"/>
      <c r="Z290" s="6"/>
      <c r="AA290" s="13"/>
      <c r="AB290" s="6"/>
      <c r="AC290" s="24"/>
    </row>
    <row r="291" spans="1:29" ht="16" x14ac:dyDescent="0.2">
      <c r="A291" s="6"/>
      <c r="B291" s="6"/>
      <c r="C291" s="6"/>
      <c r="D291" s="6"/>
      <c r="E291" s="6"/>
      <c r="F291" s="6"/>
      <c r="G291" s="6"/>
      <c r="H291" s="6"/>
      <c r="I291" s="125"/>
      <c r="J291" s="126"/>
      <c r="K291" s="126"/>
      <c r="L291" s="139"/>
      <c r="M291" s="126"/>
      <c r="N291" s="126"/>
      <c r="O291" s="126"/>
      <c r="P291" s="126"/>
      <c r="Q291" s="126"/>
      <c r="R291" s="126"/>
      <c r="S291" s="32"/>
      <c r="T291" s="30"/>
      <c r="U291" s="32"/>
      <c r="V291" s="6"/>
      <c r="W291" s="13"/>
      <c r="X291" s="18"/>
      <c r="Z291" s="6"/>
      <c r="AA291" s="13"/>
      <c r="AB291" s="6"/>
      <c r="AC291" s="24"/>
    </row>
    <row r="292" spans="1:29" ht="16" x14ac:dyDescent="0.2">
      <c r="A292" s="6"/>
      <c r="B292" s="6"/>
      <c r="C292" s="6"/>
      <c r="D292" s="6"/>
      <c r="E292" s="6"/>
      <c r="F292" s="6"/>
      <c r="G292" s="6"/>
      <c r="H292" s="6"/>
      <c r="I292" s="127"/>
      <c r="J292" s="128"/>
      <c r="K292" s="128"/>
      <c r="L292" s="125"/>
      <c r="M292" s="125"/>
      <c r="N292" s="125"/>
      <c r="O292" s="125"/>
      <c r="P292" s="125"/>
      <c r="Q292" s="125"/>
      <c r="R292" s="125"/>
      <c r="S292" s="32"/>
      <c r="T292" s="30"/>
      <c r="U292" s="32"/>
      <c r="V292" s="6"/>
      <c r="W292" s="13"/>
      <c r="X292" s="18"/>
      <c r="Z292" s="6"/>
      <c r="AA292" s="13"/>
      <c r="AB292" s="6"/>
      <c r="AC292" s="24"/>
    </row>
    <row r="293" spans="1:29" ht="13" x14ac:dyDescent="0.15">
      <c r="A293" s="6"/>
      <c r="B293" s="6"/>
      <c r="C293" s="6"/>
      <c r="D293" s="6"/>
      <c r="E293" s="6"/>
      <c r="F293" s="6"/>
      <c r="G293" s="6"/>
      <c r="H293" s="6"/>
      <c r="I293" s="129"/>
      <c r="J293" s="130"/>
      <c r="K293" s="130"/>
      <c r="L293" s="138"/>
      <c r="M293" s="130"/>
      <c r="N293" s="138"/>
      <c r="O293" s="130"/>
      <c r="P293" s="138"/>
      <c r="Q293" s="130"/>
      <c r="R293" s="130"/>
      <c r="S293" s="32"/>
      <c r="T293" s="30"/>
      <c r="U293" s="32"/>
      <c r="V293" s="6"/>
      <c r="W293" s="13"/>
      <c r="X293" s="18"/>
      <c r="Z293" s="6"/>
      <c r="AA293" s="13"/>
      <c r="AB293" s="6"/>
      <c r="AC293" s="24"/>
    </row>
    <row r="294" spans="1:29" ht="13" x14ac:dyDescent="0.15">
      <c r="A294" s="6"/>
      <c r="B294" s="6"/>
      <c r="C294" s="6"/>
      <c r="D294" s="6"/>
      <c r="E294" s="6"/>
      <c r="F294" s="6"/>
      <c r="G294" s="6"/>
      <c r="H294" s="6"/>
      <c r="I294" s="129"/>
      <c r="J294" s="130"/>
      <c r="K294" s="130"/>
      <c r="L294" s="138"/>
      <c r="M294" s="130"/>
      <c r="N294" s="138"/>
      <c r="O294" s="130"/>
      <c r="P294" s="138"/>
      <c r="Q294" s="130"/>
      <c r="R294" s="130"/>
      <c r="S294" s="32"/>
      <c r="T294" s="30"/>
      <c r="U294" s="32"/>
      <c r="V294" s="6"/>
      <c r="W294" s="13"/>
      <c r="X294" s="18"/>
      <c r="Z294" s="6"/>
      <c r="AA294" s="13"/>
      <c r="AB294" s="6"/>
      <c r="AC294" s="24"/>
    </row>
    <row r="295" spans="1:29" ht="13" x14ac:dyDescent="0.15">
      <c r="A295" s="6"/>
      <c r="B295" s="6"/>
      <c r="C295" s="6"/>
      <c r="D295" s="6"/>
      <c r="E295" s="6"/>
      <c r="F295" s="6"/>
      <c r="G295" s="6"/>
      <c r="H295" s="6"/>
      <c r="I295" s="129"/>
      <c r="J295" s="130"/>
      <c r="K295" s="130"/>
      <c r="L295" s="138"/>
      <c r="M295" s="130"/>
      <c r="N295" s="138"/>
      <c r="O295" s="130"/>
      <c r="P295" s="138"/>
      <c r="Q295" s="130"/>
      <c r="R295" s="130"/>
      <c r="S295" s="32"/>
      <c r="T295" s="30"/>
      <c r="U295" s="32"/>
      <c r="V295" s="6"/>
      <c r="W295" s="13"/>
      <c r="X295" s="18"/>
      <c r="Z295" s="6"/>
      <c r="AA295" s="13"/>
      <c r="AB295" s="6"/>
      <c r="AC295" s="24"/>
    </row>
    <row r="296" spans="1:29" ht="15.75" customHeight="1" x14ac:dyDescent="0.15">
      <c r="E296" s="6"/>
      <c r="F296" s="6"/>
      <c r="H296" s="6"/>
      <c r="I296" s="129"/>
      <c r="J296" s="130"/>
      <c r="K296" s="130"/>
      <c r="L296" s="138"/>
      <c r="M296" s="130"/>
      <c r="N296" s="138"/>
      <c r="O296" s="130"/>
      <c r="P296" s="138"/>
      <c r="Q296" s="130"/>
      <c r="R296" s="130"/>
      <c r="S296" s="32"/>
      <c r="T296" s="30"/>
      <c r="U296" s="32"/>
      <c r="V296" s="6"/>
      <c r="W296" s="13"/>
      <c r="X296" s="18"/>
      <c r="Z296" s="6"/>
      <c r="AA296" s="13"/>
      <c r="AB296" s="6"/>
      <c r="AC296" s="24"/>
    </row>
    <row r="297" spans="1:29" ht="15.75" customHeight="1" x14ac:dyDescent="0.15">
      <c r="E297" s="6"/>
      <c r="H297" s="6"/>
      <c r="I297" s="129"/>
      <c r="J297" s="130"/>
      <c r="K297" s="130"/>
      <c r="L297" s="138"/>
      <c r="M297" s="130"/>
      <c r="N297" s="138"/>
      <c r="O297" s="130"/>
      <c r="P297" s="138"/>
      <c r="Q297" s="130"/>
      <c r="R297" s="130"/>
    </row>
    <row r="298" spans="1:29" ht="15.75" customHeight="1" x14ac:dyDescent="0.15">
      <c r="H298" s="6"/>
      <c r="I298" s="129"/>
      <c r="J298" s="130"/>
      <c r="K298" s="130"/>
      <c r="L298" s="138"/>
      <c r="M298" s="130"/>
      <c r="N298" s="138"/>
      <c r="O298" s="130"/>
      <c r="P298" s="138"/>
      <c r="Q298" s="130"/>
      <c r="R298" s="130"/>
    </row>
    <row r="299" spans="1:29" ht="15.75" customHeight="1" x14ac:dyDescent="0.15">
      <c r="H299" s="6"/>
      <c r="I299" s="129"/>
      <c r="J299" s="130"/>
      <c r="K299" s="130"/>
      <c r="L299" s="138"/>
      <c r="M299" s="130"/>
      <c r="N299" s="138"/>
      <c r="O299" s="130"/>
      <c r="P299" s="138"/>
      <c r="Q299" s="130"/>
      <c r="R299" s="130"/>
    </row>
    <row r="300" spans="1:29" ht="15.75" customHeight="1" x14ac:dyDescent="0.2">
      <c r="H300" s="6"/>
      <c r="I300" s="131"/>
      <c r="J300" s="130"/>
      <c r="K300" s="130"/>
      <c r="L300" s="138"/>
      <c r="M300" s="130"/>
      <c r="N300" s="138"/>
      <c r="O300" s="130"/>
      <c r="P300" s="130"/>
      <c r="Q300" s="130"/>
      <c r="R300" s="130"/>
    </row>
    <row r="301" spans="1:29" ht="15.75" customHeight="1" x14ac:dyDescent="0.15">
      <c r="H301" s="6"/>
      <c r="I301" s="129"/>
      <c r="J301" s="130"/>
      <c r="K301" s="130"/>
      <c r="L301" s="138"/>
      <c r="M301" s="130"/>
      <c r="N301" s="138"/>
      <c r="O301" s="130"/>
      <c r="P301" s="138"/>
      <c r="Q301" s="130"/>
      <c r="R301" s="130"/>
    </row>
    <row r="302" spans="1:29" ht="15.75" customHeight="1" x14ac:dyDescent="0.15">
      <c r="H302" s="6"/>
      <c r="I302" s="129"/>
      <c r="J302" s="130"/>
      <c r="K302" s="130"/>
      <c r="L302" s="138"/>
      <c r="M302" s="130"/>
      <c r="N302" s="138"/>
      <c r="O302" s="130"/>
      <c r="P302" s="138"/>
      <c r="Q302" s="130"/>
      <c r="R302" s="130"/>
    </row>
    <row r="303" spans="1:29" ht="15.75" customHeight="1" x14ac:dyDescent="0.15">
      <c r="H303" s="6"/>
      <c r="I303" s="129"/>
      <c r="J303" s="130"/>
      <c r="K303" s="130"/>
      <c r="L303" s="138"/>
      <c r="M303" s="130"/>
      <c r="N303" s="138"/>
      <c r="O303" s="130"/>
      <c r="P303" s="138"/>
      <c r="Q303" s="130"/>
      <c r="R303" s="130"/>
    </row>
    <row r="304" spans="1:29" ht="15.75" customHeight="1" x14ac:dyDescent="0.2">
      <c r="H304" s="6"/>
      <c r="I304" s="131"/>
      <c r="J304" s="130"/>
      <c r="K304" s="130"/>
      <c r="L304" s="138"/>
      <c r="M304" s="130"/>
      <c r="N304" s="138"/>
      <c r="O304" s="130"/>
      <c r="P304" s="130"/>
      <c r="Q304" s="130"/>
      <c r="R304" s="130"/>
    </row>
    <row r="305" spans="8:18" ht="15.75" customHeight="1" x14ac:dyDescent="0.15">
      <c r="H305" s="6"/>
      <c r="I305" s="132"/>
      <c r="J305" s="130"/>
      <c r="K305" s="130"/>
      <c r="L305" s="138"/>
      <c r="M305" s="130"/>
      <c r="N305" s="138"/>
      <c r="O305" s="130"/>
      <c r="P305" s="138"/>
      <c r="Q305" s="130"/>
      <c r="R305" s="130"/>
    </row>
    <row r="306" spans="8:18" ht="15.75" customHeight="1" x14ac:dyDescent="0.15">
      <c r="H306" s="6"/>
      <c r="I306" s="132"/>
      <c r="J306" s="130"/>
      <c r="K306" s="130"/>
      <c r="L306" s="138"/>
      <c r="M306" s="130"/>
      <c r="N306" s="138"/>
      <c r="O306" s="130"/>
      <c r="P306" s="138"/>
      <c r="Q306" s="130"/>
      <c r="R306" s="130"/>
    </row>
    <row r="307" spans="8:18" ht="15.75" customHeight="1" x14ac:dyDescent="0.15">
      <c r="H307" s="6"/>
      <c r="I307" s="132"/>
      <c r="J307" s="130"/>
      <c r="K307" s="130"/>
      <c r="L307" s="138"/>
      <c r="M307" s="130"/>
      <c r="N307" s="138"/>
      <c r="O307" s="130"/>
      <c r="P307" s="138"/>
      <c r="Q307" s="130"/>
      <c r="R307" s="130"/>
    </row>
    <row r="308" spans="8:18" ht="15.75" customHeight="1" x14ac:dyDescent="0.15">
      <c r="H308" s="6"/>
      <c r="I308" s="132"/>
      <c r="J308" s="130"/>
      <c r="K308" s="130"/>
      <c r="L308" s="138"/>
      <c r="M308" s="130"/>
      <c r="N308" s="138"/>
      <c r="O308" s="130"/>
      <c r="P308" s="138"/>
      <c r="Q308" s="130"/>
      <c r="R308" s="130"/>
    </row>
    <row r="309" spans="8:18" ht="15.75" customHeight="1" x14ac:dyDescent="0.15">
      <c r="H309" s="6"/>
      <c r="I309" s="132"/>
      <c r="J309" s="130"/>
      <c r="K309" s="130"/>
      <c r="L309" s="138"/>
      <c r="M309" s="130"/>
      <c r="N309" s="138"/>
      <c r="O309" s="130"/>
      <c r="P309" s="138"/>
      <c r="Q309" s="130"/>
      <c r="R309" s="130"/>
    </row>
    <row r="310" spans="8:18" ht="15.75" customHeight="1" x14ac:dyDescent="0.15">
      <c r="H310" s="6"/>
      <c r="I310" s="132"/>
      <c r="J310" s="130"/>
      <c r="K310" s="130"/>
      <c r="L310" s="138"/>
      <c r="M310" s="130"/>
      <c r="N310" s="138"/>
      <c r="O310" s="130"/>
      <c r="P310" s="138"/>
      <c r="Q310" s="130"/>
      <c r="R310" s="130"/>
    </row>
    <row r="311" spans="8:18" ht="15.75" customHeight="1" x14ac:dyDescent="0.15">
      <c r="H311" s="6"/>
      <c r="I311" s="132"/>
      <c r="J311" s="130"/>
      <c r="K311" s="130"/>
      <c r="L311" s="138"/>
      <c r="M311" s="130"/>
      <c r="N311" s="138"/>
      <c r="O311" s="130"/>
      <c r="P311" s="138"/>
      <c r="Q311" s="130"/>
      <c r="R311" s="130"/>
    </row>
    <row r="312" spans="8:18" ht="15.75" customHeight="1" x14ac:dyDescent="0.15">
      <c r="H312" s="6"/>
      <c r="I312" s="132"/>
      <c r="J312" s="130"/>
      <c r="K312" s="130"/>
      <c r="L312" s="138"/>
      <c r="M312" s="130"/>
      <c r="N312" s="138"/>
      <c r="O312" s="130"/>
      <c r="P312" s="138"/>
      <c r="Q312" s="130"/>
      <c r="R312" s="130"/>
    </row>
    <row r="313" spans="8:18" ht="15.75" customHeight="1" x14ac:dyDescent="0.15">
      <c r="H313" s="6"/>
      <c r="I313" s="132"/>
      <c r="J313" s="130"/>
      <c r="K313" s="130"/>
      <c r="L313" s="138"/>
      <c r="M313" s="130"/>
      <c r="N313" s="138"/>
      <c r="O313" s="130"/>
      <c r="P313" s="138"/>
      <c r="Q313" s="130"/>
      <c r="R313" s="130"/>
    </row>
    <row r="314" spans="8:18" ht="15.75" customHeight="1" x14ac:dyDescent="0.15">
      <c r="H314" s="6"/>
      <c r="I314" s="132"/>
      <c r="J314" s="130"/>
      <c r="K314" s="130"/>
      <c r="L314" s="138"/>
      <c r="M314" s="130"/>
      <c r="N314" s="138"/>
      <c r="O314" s="130"/>
      <c r="P314" s="138"/>
      <c r="Q314" s="130"/>
      <c r="R314" s="130"/>
    </row>
    <row r="315" spans="8:18" ht="17" customHeight="1" x14ac:dyDescent="0.15">
      <c r="H315" s="6"/>
      <c r="I315" s="133"/>
      <c r="J315" s="130"/>
      <c r="K315" s="130"/>
      <c r="L315" s="138"/>
      <c r="M315" s="130"/>
      <c r="N315" s="130"/>
      <c r="O315" s="130"/>
      <c r="P315" s="130"/>
      <c r="Q315" s="130"/>
      <c r="R315" s="130"/>
    </row>
    <row r="316" spans="8:18" ht="15.75" customHeight="1" x14ac:dyDescent="0.15">
      <c r="H316" s="6"/>
      <c r="I316" s="132"/>
      <c r="J316" s="130"/>
      <c r="K316" s="130"/>
      <c r="L316" s="138"/>
      <c r="M316" s="130"/>
      <c r="N316" s="138"/>
      <c r="O316" s="130"/>
      <c r="P316" s="138"/>
      <c r="Q316" s="130"/>
      <c r="R316" s="130"/>
    </row>
    <row r="317" spans="8:18" ht="15.75" customHeight="1" x14ac:dyDescent="0.15">
      <c r="H317" s="6"/>
      <c r="I317" s="132"/>
      <c r="J317" s="130"/>
      <c r="K317" s="130"/>
      <c r="L317" s="138"/>
      <c r="M317" s="130"/>
      <c r="N317" s="138"/>
      <c r="O317" s="130"/>
      <c r="P317" s="138"/>
      <c r="Q317" s="130"/>
      <c r="R317" s="130"/>
    </row>
    <row r="318" spans="8:18" ht="15.75" customHeight="1" x14ac:dyDescent="0.15">
      <c r="H318" s="6"/>
      <c r="I318" s="133"/>
      <c r="J318" s="130"/>
      <c r="K318" s="130"/>
      <c r="L318" s="138"/>
      <c r="M318" s="130"/>
      <c r="N318" s="130"/>
      <c r="O318" s="130"/>
      <c r="P318" s="130"/>
      <c r="Q318" s="130"/>
      <c r="R318" s="130"/>
    </row>
    <row r="319" spans="8:18" ht="15.75" customHeight="1" x14ac:dyDescent="0.15">
      <c r="H319" s="6"/>
      <c r="I319" s="132"/>
      <c r="J319" s="130"/>
      <c r="K319" s="130"/>
      <c r="L319" s="138"/>
      <c r="M319" s="130"/>
      <c r="N319" s="138"/>
      <c r="O319" s="130"/>
      <c r="P319" s="138"/>
      <c r="Q319" s="130"/>
      <c r="R319" s="130"/>
    </row>
    <row r="320" spans="8:18" ht="15.75" customHeight="1" x14ac:dyDescent="0.15">
      <c r="H320" s="6"/>
      <c r="I320" s="132"/>
      <c r="J320" s="130"/>
      <c r="K320" s="130"/>
      <c r="L320" s="138"/>
      <c r="M320" s="130"/>
      <c r="N320" s="138"/>
      <c r="O320" s="130"/>
      <c r="P320" s="138"/>
      <c r="Q320" s="130"/>
      <c r="R320" s="130"/>
    </row>
    <row r="321" spans="8:18" ht="15.75" customHeight="1" x14ac:dyDescent="0.15">
      <c r="H321" s="6"/>
      <c r="I321" s="133"/>
      <c r="J321" s="130"/>
      <c r="K321" s="130"/>
      <c r="L321" s="138"/>
      <c r="M321" s="130"/>
      <c r="N321" s="130"/>
      <c r="O321" s="130"/>
      <c r="P321" s="130"/>
      <c r="Q321" s="130"/>
      <c r="R321" s="130"/>
    </row>
    <row r="322" spans="8:18" ht="15.75" customHeight="1" x14ac:dyDescent="0.15">
      <c r="H322" s="6"/>
      <c r="I322" s="129"/>
      <c r="J322" s="130"/>
      <c r="K322" s="130"/>
      <c r="L322" s="138"/>
      <c r="M322" s="130"/>
      <c r="N322" s="138"/>
      <c r="O322" s="130"/>
      <c r="P322" s="138"/>
      <c r="Q322" s="130"/>
      <c r="R322" s="130"/>
    </row>
    <row r="323" spans="8:18" ht="15.75" customHeight="1" x14ac:dyDescent="0.15">
      <c r="H323" s="6"/>
      <c r="I323" s="129"/>
      <c r="J323" s="130"/>
      <c r="K323" s="130"/>
      <c r="L323" s="138"/>
      <c r="M323" s="130"/>
      <c r="N323" s="138"/>
      <c r="O323" s="130"/>
      <c r="P323" s="138"/>
      <c r="Q323" s="130"/>
      <c r="R323" s="130"/>
    </row>
    <row r="324" spans="8:18" ht="15.75" customHeight="1" x14ac:dyDescent="0.15">
      <c r="H324" s="6"/>
      <c r="I324" s="129"/>
      <c r="J324" s="130"/>
      <c r="K324" s="130"/>
      <c r="L324" s="138"/>
      <c r="M324" s="130"/>
      <c r="N324" s="138"/>
      <c r="O324" s="130"/>
      <c r="P324" s="138"/>
      <c r="Q324" s="130"/>
      <c r="R324" s="130"/>
    </row>
    <row r="325" spans="8:18" ht="15.75" customHeight="1" x14ac:dyDescent="0.15">
      <c r="H325" s="6"/>
      <c r="I325" s="129"/>
      <c r="J325" s="130"/>
      <c r="K325" s="130"/>
      <c r="L325" s="138"/>
      <c r="M325" s="130"/>
      <c r="N325" s="138"/>
      <c r="O325" s="130"/>
      <c r="P325" s="138"/>
      <c r="Q325" s="130"/>
      <c r="R325" s="130"/>
    </row>
    <row r="326" spans="8:18" ht="15.75" customHeight="1" x14ac:dyDescent="0.15">
      <c r="I326" s="129"/>
      <c r="J326" s="130"/>
      <c r="K326" s="130"/>
      <c r="L326" s="138"/>
      <c r="M326" s="130"/>
      <c r="N326" s="138"/>
      <c r="O326" s="130"/>
      <c r="P326" s="138"/>
      <c r="Q326" s="130"/>
      <c r="R326" s="130"/>
    </row>
    <row r="327" spans="8:18" ht="15.75" customHeight="1" x14ac:dyDescent="0.15">
      <c r="I327" s="129"/>
      <c r="J327" s="130"/>
      <c r="K327" s="130"/>
      <c r="L327" s="138"/>
      <c r="M327" s="130"/>
      <c r="N327" s="138"/>
      <c r="O327" s="130"/>
      <c r="P327" s="138"/>
      <c r="Q327" s="130"/>
      <c r="R327" s="130"/>
    </row>
    <row r="328" spans="8:18" ht="15.75" customHeight="1" x14ac:dyDescent="0.15">
      <c r="I328" s="129"/>
      <c r="J328" s="130"/>
      <c r="K328" s="130"/>
      <c r="L328" s="138"/>
      <c r="M328" s="130"/>
      <c r="N328" s="138"/>
      <c r="O328" s="130"/>
      <c r="P328" s="138"/>
      <c r="Q328" s="130"/>
      <c r="R328" s="130"/>
    </row>
    <row r="329" spans="8:18" ht="15.75" customHeight="1" x14ac:dyDescent="0.2">
      <c r="I329" s="131"/>
      <c r="J329" s="130"/>
      <c r="K329" s="130"/>
      <c r="L329" s="138"/>
      <c r="M329" s="130"/>
      <c r="N329" s="130"/>
      <c r="O329" s="130"/>
      <c r="P329" s="130"/>
      <c r="Q329" s="130"/>
      <c r="R329" s="130"/>
    </row>
    <row r="330" spans="8:18" ht="15.75" customHeight="1" x14ac:dyDescent="0.15">
      <c r="I330" s="78"/>
      <c r="J330" s="130"/>
      <c r="K330" s="130"/>
      <c r="L330" s="138"/>
      <c r="M330" s="130"/>
      <c r="N330" s="138"/>
      <c r="O330" s="130"/>
      <c r="P330" s="138"/>
      <c r="Q330" s="130"/>
      <c r="R330" s="130"/>
    </row>
    <row r="331" spans="8:18" ht="15.75" customHeight="1" x14ac:dyDescent="0.15">
      <c r="I331" s="129"/>
      <c r="J331" s="130"/>
      <c r="K331" s="130"/>
      <c r="L331" s="138"/>
      <c r="M331" s="130"/>
      <c r="N331" s="138"/>
      <c r="O331" s="130"/>
      <c r="P331" s="138"/>
      <c r="Q331" s="130"/>
      <c r="R331" s="130"/>
    </row>
    <row r="332" spans="8:18" ht="15.75" customHeight="1" x14ac:dyDescent="0.15">
      <c r="I332" s="129"/>
      <c r="J332" s="130"/>
      <c r="K332" s="130"/>
      <c r="L332" s="138"/>
      <c r="M332" s="130"/>
      <c r="N332" s="138"/>
      <c r="O332" s="130"/>
      <c r="P332" s="138"/>
      <c r="Q332" s="130"/>
      <c r="R332" s="130"/>
    </row>
    <row r="333" spans="8:18" ht="15.75" customHeight="1" x14ac:dyDescent="0.15">
      <c r="I333" s="129"/>
      <c r="J333" s="130"/>
      <c r="K333" s="130"/>
      <c r="L333" s="138"/>
      <c r="M333" s="130"/>
      <c r="N333" s="138"/>
      <c r="O333" s="130"/>
      <c r="P333" s="138"/>
      <c r="Q333" s="130"/>
      <c r="R333" s="130"/>
    </row>
    <row r="334" spans="8:18" ht="15.75" customHeight="1" x14ac:dyDescent="0.15">
      <c r="I334" s="129"/>
      <c r="J334" s="130"/>
      <c r="K334" s="130"/>
      <c r="L334" s="138"/>
      <c r="M334" s="130"/>
      <c r="N334" s="138"/>
      <c r="O334" s="130"/>
      <c r="P334" s="138"/>
      <c r="Q334" s="130"/>
      <c r="R334" s="130"/>
    </row>
    <row r="335" spans="8:18" ht="15.75" customHeight="1" x14ac:dyDescent="0.15">
      <c r="I335" s="129"/>
      <c r="J335" s="130"/>
      <c r="K335" s="130"/>
      <c r="L335" s="138"/>
      <c r="M335" s="130"/>
      <c r="N335" s="138"/>
      <c r="O335" s="130"/>
      <c r="P335" s="138"/>
      <c r="Q335" s="130"/>
      <c r="R335" s="130"/>
    </row>
    <row r="336" spans="8:18" ht="15.75" customHeight="1" x14ac:dyDescent="0.15">
      <c r="I336" s="129"/>
      <c r="J336" s="130"/>
      <c r="K336" s="130"/>
      <c r="L336" s="138"/>
      <c r="M336" s="130"/>
      <c r="N336" s="138"/>
      <c r="O336" s="130"/>
      <c r="P336" s="138"/>
      <c r="Q336" s="130"/>
      <c r="R336" s="130"/>
    </row>
    <row r="337" spans="9:18" ht="15.75" customHeight="1" x14ac:dyDescent="0.2">
      <c r="I337" s="129"/>
      <c r="J337" s="124"/>
      <c r="K337" s="147"/>
      <c r="L337" s="147"/>
      <c r="M337" s="147"/>
      <c r="N337" s="147"/>
      <c r="O337" s="147"/>
      <c r="P337" s="147"/>
      <c r="Q337" s="130"/>
      <c r="R337" s="130"/>
    </row>
    <row r="338" spans="9:18" ht="15.75" customHeight="1" x14ac:dyDescent="0.2">
      <c r="I338" s="129"/>
      <c r="J338" s="126"/>
      <c r="K338" s="126"/>
      <c r="L338" s="139"/>
      <c r="M338" s="126"/>
      <c r="N338" s="126"/>
      <c r="O338" s="126"/>
      <c r="P338" s="126"/>
      <c r="Q338" s="130"/>
      <c r="R338" s="130"/>
    </row>
    <row r="339" spans="9:18" ht="15.75" customHeight="1" x14ac:dyDescent="0.2">
      <c r="I339" s="131"/>
      <c r="J339" s="131"/>
      <c r="K339" s="130"/>
      <c r="L339" s="138"/>
      <c r="M339" s="130"/>
      <c r="N339" s="130"/>
      <c r="O339" s="130"/>
      <c r="P339" s="130"/>
      <c r="Q339" s="130"/>
      <c r="R339" s="130"/>
    </row>
    <row r="340" spans="9:18" ht="15.75" customHeight="1" x14ac:dyDescent="0.2">
      <c r="I340" s="131"/>
      <c r="J340" s="140"/>
      <c r="K340" s="130"/>
      <c r="L340" s="138"/>
      <c r="M340" s="130"/>
      <c r="N340" s="138"/>
      <c r="O340" s="130"/>
      <c r="P340" s="138"/>
      <c r="Q340" s="130"/>
      <c r="R340" s="130"/>
    </row>
    <row r="341" spans="9:18" ht="15.75" customHeight="1" x14ac:dyDescent="0.2">
      <c r="I341" s="131"/>
      <c r="J341" s="131"/>
      <c r="K341" s="130"/>
      <c r="L341" s="138"/>
      <c r="M341" s="130"/>
      <c r="N341" s="130"/>
      <c r="O341" s="130"/>
      <c r="P341" s="130"/>
      <c r="Q341" s="130"/>
      <c r="R341" s="130"/>
    </row>
    <row r="342" spans="9:18" ht="15.75" customHeight="1" x14ac:dyDescent="0.2">
      <c r="I342" s="131"/>
      <c r="J342" s="140"/>
      <c r="K342" s="130"/>
      <c r="L342" s="138"/>
      <c r="M342" s="130"/>
      <c r="N342" s="138"/>
      <c r="O342" s="130"/>
      <c r="P342" s="138"/>
      <c r="Q342" s="130"/>
      <c r="R342" s="130"/>
    </row>
    <row r="343" spans="9:18" ht="15.75" customHeight="1" x14ac:dyDescent="0.2">
      <c r="I343" s="134"/>
      <c r="J343" s="131"/>
      <c r="K343" s="130"/>
      <c r="L343" s="138"/>
      <c r="M343" s="130"/>
      <c r="N343" s="130"/>
      <c r="O343" s="130"/>
      <c r="P343" s="130"/>
      <c r="Q343" s="130"/>
      <c r="R343" s="130"/>
    </row>
    <row r="344" spans="9:18" ht="15.75" customHeight="1" x14ac:dyDescent="0.2">
      <c r="I344" s="131"/>
      <c r="J344" s="140"/>
      <c r="K344" s="130"/>
      <c r="L344" s="138"/>
      <c r="M344" s="130"/>
      <c r="N344" s="138"/>
      <c r="O344" s="130"/>
      <c r="P344" s="138"/>
      <c r="Q344" s="130"/>
      <c r="R344" s="130"/>
    </row>
    <row r="345" spans="9:18" ht="15.75" customHeight="1" x14ac:dyDescent="0.2">
      <c r="I345" s="131"/>
      <c r="J345" s="131"/>
      <c r="K345" s="130"/>
      <c r="L345" s="138"/>
      <c r="M345" s="130"/>
      <c r="N345" s="130"/>
      <c r="O345" s="130"/>
      <c r="P345" s="130"/>
      <c r="Q345" s="130"/>
      <c r="R345" s="130"/>
    </row>
    <row r="346" spans="9:18" ht="15.75" customHeight="1" x14ac:dyDescent="0.2">
      <c r="I346" s="131"/>
      <c r="J346" s="140"/>
      <c r="K346" s="130"/>
      <c r="L346" s="138"/>
      <c r="M346" s="130"/>
      <c r="N346" s="138"/>
      <c r="O346" s="130"/>
      <c r="P346" s="138"/>
      <c r="Q346" s="130"/>
      <c r="R346" s="130"/>
    </row>
    <row r="347" spans="9:18" ht="15.75" customHeight="1" x14ac:dyDescent="0.2">
      <c r="I347" s="134"/>
      <c r="J347" s="131"/>
      <c r="K347" s="130"/>
      <c r="L347" s="138"/>
      <c r="M347" s="130"/>
      <c r="N347" s="130"/>
      <c r="O347" s="130"/>
      <c r="P347" s="130"/>
      <c r="Q347" s="130"/>
      <c r="R347" s="130"/>
    </row>
    <row r="348" spans="9:18" ht="15.75" customHeight="1" x14ac:dyDescent="0.2">
      <c r="I348" s="131"/>
      <c r="J348" s="140"/>
      <c r="K348" s="130"/>
      <c r="L348" s="138"/>
      <c r="M348" s="130"/>
      <c r="N348" s="138"/>
      <c r="O348" s="130"/>
      <c r="P348" s="138"/>
      <c r="Q348" s="130"/>
      <c r="R348" s="130"/>
    </row>
    <row r="349" spans="9:18" ht="15.75" customHeight="1" x14ac:dyDescent="0.2">
      <c r="I349" s="131"/>
      <c r="J349" s="131"/>
      <c r="K349" s="130"/>
      <c r="L349" s="138"/>
      <c r="M349" s="130"/>
      <c r="N349" s="130"/>
      <c r="O349" s="130"/>
      <c r="P349" s="130"/>
      <c r="Q349" s="130"/>
      <c r="R349" s="130"/>
    </row>
    <row r="350" spans="9:18" ht="15.75" customHeight="1" x14ac:dyDescent="0.2">
      <c r="I350" s="131"/>
      <c r="J350" s="140"/>
      <c r="K350" s="130"/>
      <c r="L350" s="138"/>
      <c r="M350" s="130"/>
      <c r="N350" s="138"/>
      <c r="O350" s="130"/>
      <c r="P350" s="138"/>
      <c r="Q350" s="130"/>
      <c r="R350" s="130"/>
    </row>
    <row r="351" spans="9:18" ht="15.75" customHeight="1" x14ac:dyDescent="0.2">
      <c r="I351" s="134"/>
      <c r="J351" s="131"/>
      <c r="K351" s="130"/>
      <c r="L351" s="138"/>
      <c r="M351" s="130"/>
      <c r="N351" s="130"/>
      <c r="O351" s="130"/>
      <c r="P351" s="130"/>
      <c r="Q351" s="130"/>
      <c r="R351" s="130"/>
    </row>
    <row r="352" spans="9:18" ht="15.75" customHeight="1" x14ac:dyDescent="0.2">
      <c r="I352" s="131"/>
      <c r="J352" s="140"/>
      <c r="K352" s="130"/>
      <c r="L352" s="138"/>
      <c r="M352" s="130"/>
      <c r="N352" s="138"/>
      <c r="O352" s="130"/>
      <c r="P352" s="138"/>
      <c r="Q352" s="130"/>
      <c r="R352" s="130"/>
    </row>
    <row r="353" spans="9:29" s="145" customFormat="1" ht="15.75" customHeight="1" x14ac:dyDescent="0.2">
      <c r="I353" s="141"/>
      <c r="J353" s="141"/>
      <c r="K353" s="142"/>
      <c r="L353" s="143"/>
      <c r="M353" s="142"/>
      <c r="N353" s="142"/>
      <c r="O353" s="142"/>
      <c r="P353" s="142"/>
      <c r="Q353" s="142"/>
      <c r="R353" s="142"/>
      <c r="S353" s="144"/>
      <c r="U353" s="144"/>
      <c r="W353" s="144"/>
      <c r="X353" s="144"/>
      <c r="Y353" s="144"/>
      <c r="AA353" s="144"/>
      <c r="AC353" s="144"/>
    </row>
    <row r="354" spans="9:29" s="145" customFormat="1" ht="15.75" customHeight="1" x14ac:dyDescent="0.2">
      <c r="I354" s="141"/>
      <c r="J354" s="146"/>
      <c r="K354" s="142"/>
      <c r="L354" s="143"/>
      <c r="M354" s="142"/>
      <c r="N354" s="142"/>
      <c r="O354" s="142"/>
      <c r="P354" s="143"/>
      <c r="Q354" s="142"/>
      <c r="R354" s="142"/>
      <c r="S354" s="144"/>
      <c r="U354" s="144"/>
      <c r="W354" s="144"/>
      <c r="X354" s="144"/>
      <c r="Y354" s="144"/>
      <c r="AA354" s="144"/>
      <c r="AC354" s="144"/>
    </row>
    <row r="355" spans="9:29" s="145" customFormat="1" ht="15.75" customHeight="1" x14ac:dyDescent="0.2">
      <c r="I355" s="141"/>
      <c r="J355" s="141"/>
      <c r="K355" s="142"/>
      <c r="L355" s="143"/>
      <c r="M355" s="142"/>
      <c r="N355" s="142"/>
      <c r="O355" s="142"/>
      <c r="P355" s="142"/>
      <c r="Q355" s="142"/>
      <c r="R355" s="142"/>
      <c r="S355" s="144"/>
      <c r="U355" s="144"/>
      <c r="W355" s="144"/>
      <c r="X355" s="144"/>
      <c r="Y355" s="144"/>
      <c r="AA355" s="144"/>
      <c r="AC355" s="144"/>
    </row>
    <row r="356" spans="9:29" s="145" customFormat="1" ht="15.75" customHeight="1" x14ac:dyDescent="0.2">
      <c r="I356" s="141"/>
      <c r="J356" s="146"/>
      <c r="K356" s="142"/>
      <c r="L356" s="143"/>
      <c r="M356" s="142"/>
      <c r="N356" s="143"/>
      <c r="O356" s="142"/>
      <c r="P356" s="143"/>
      <c r="Q356" s="142"/>
      <c r="R356" s="142"/>
      <c r="S356" s="144"/>
      <c r="U356" s="144"/>
      <c r="W356" s="144"/>
      <c r="X356" s="144"/>
      <c r="Y356" s="144"/>
      <c r="AA356" s="144"/>
      <c r="AC356" s="144"/>
    </row>
    <row r="357" spans="9:29" ht="15.75" customHeight="1" x14ac:dyDescent="0.2">
      <c r="I357" s="131"/>
      <c r="J357" s="131"/>
      <c r="K357" s="130"/>
      <c r="L357" s="138"/>
      <c r="M357" s="130"/>
      <c r="N357" s="130"/>
      <c r="O357" s="130"/>
      <c r="P357" s="130"/>
      <c r="Q357" s="130"/>
      <c r="R357" s="130"/>
    </row>
    <row r="358" spans="9:29" ht="15.75" customHeight="1" x14ac:dyDescent="0.2">
      <c r="I358" s="131"/>
      <c r="J358" s="140"/>
      <c r="K358" s="130"/>
      <c r="L358" s="138"/>
      <c r="M358" s="130"/>
      <c r="N358" s="138"/>
      <c r="O358" s="130"/>
      <c r="P358" s="138"/>
      <c r="Q358" s="130"/>
      <c r="R358" s="130"/>
    </row>
    <row r="359" spans="9:29" ht="15.75" customHeight="1" x14ac:dyDescent="0.2">
      <c r="I359" s="131"/>
      <c r="J359" s="131"/>
      <c r="K359" s="130"/>
      <c r="L359" s="138"/>
      <c r="M359" s="130"/>
      <c r="N359" s="130"/>
      <c r="O359" s="130"/>
      <c r="P359" s="130"/>
      <c r="Q359" s="130"/>
      <c r="R359" s="130"/>
    </row>
    <row r="360" spans="9:29" ht="15.75" customHeight="1" x14ac:dyDescent="0.15">
      <c r="I360" s="130"/>
      <c r="J360" s="130"/>
      <c r="K360" s="130"/>
      <c r="L360" s="138"/>
      <c r="M360" s="130"/>
      <c r="N360" s="138"/>
      <c r="O360" s="130"/>
      <c r="P360" s="130"/>
      <c r="Q360" s="130"/>
      <c r="R360" s="130"/>
    </row>
    <row r="361" spans="9:29" ht="15.75" customHeight="1" x14ac:dyDescent="0.15">
      <c r="I361" s="130"/>
      <c r="J361" s="130"/>
      <c r="K361" s="130"/>
      <c r="L361" s="138"/>
      <c r="M361" s="130"/>
      <c r="N361" s="130"/>
      <c r="O361" s="130"/>
      <c r="P361" s="130"/>
      <c r="Q361" s="130"/>
      <c r="R361" s="130"/>
    </row>
    <row r="362" spans="9:29" ht="15.75" customHeight="1" x14ac:dyDescent="0.15">
      <c r="I362" s="130"/>
      <c r="J362" s="130"/>
      <c r="K362" s="130"/>
      <c r="L362" s="130"/>
      <c r="M362" s="130"/>
      <c r="N362" s="130"/>
      <c r="O362" s="130"/>
      <c r="P362" s="130"/>
      <c r="Q362" s="130"/>
      <c r="R362" s="130"/>
    </row>
    <row r="363" spans="9:29" ht="15.75" customHeight="1" x14ac:dyDescent="0.15">
      <c r="J363" s="135"/>
      <c r="K363" s="135"/>
      <c r="L363" s="135"/>
      <c r="M363" s="136"/>
      <c r="N363" s="137"/>
      <c r="O363" s="135"/>
      <c r="P363" s="137"/>
      <c r="Q363" s="135"/>
      <c r="R363" s="137"/>
    </row>
    <row r="364" spans="9:29" ht="15.75" customHeight="1" x14ac:dyDescent="0.15">
      <c r="J364" s="135"/>
      <c r="K364" s="135"/>
      <c r="L364" s="135"/>
      <c r="M364" s="136"/>
      <c r="N364" s="137"/>
      <c r="O364" s="135"/>
      <c r="P364" s="137"/>
      <c r="Q364" s="135"/>
      <c r="R364" s="137"/>
    </row>
    <row r="365" spans="9:29" ht="15.75" customHeight="1" x14ac:dyDescent="0.15">
      <c r="J365" s="135"/>
      <c r="K365" s="135"/>
      <c r="L365" s="135"/>
      <c r="M365" s="136"/>
      <c r="N365" s="137"/>
      <c r="O365" s="135"/>
      <c r="P365" s="137"/>
      <c r="Q365" s="135"/>
      <c r="R365" s="137"/>
    </row>
    <row r="366" spans="9:29" ht="15.75" customHeight="1" x14ac:dyDescent="0.15">
      <c r="J366" s="135"/>
      <c r="K366" s="135"/>
      <c r="L366" s="135"/>
      <c r="M366" s="136"/>
      <c r="N366" s="137"/>
      <c r="O366" s="135"/>
      <c r="P366" s="137"/>
      <c r="Q366" s="135"/>
      <c r="R366" s="137"/>
    </row>
    <row r="367" spans="9:29" ht="15.75" customHeight="1" x14ac:dyDescent="0.15">
      <c r="J367" s="135"/>
      <c r="K367" s="135"/>
      <c r="L367" s="135"/>
      <c r="M367" s="136"/>
      <c r="N367" s="137"/>
      <c r="O367" s="135"/>
      <c r="P367" s="137"/>
      <c r="Q367" s="135"/>
      <c r="R367" s="137"/>
    </row>
    <row r="368" spans="9:29" ht="15.75" customHeight="1" x14ac:dyDescent="0.15">
      <c r="J368" s="135"/>
      <c r="K368" s="135"/>
      <c r="L368" s="135"/>
      <c r="M368" s="136"/>
      <c r="N368" s="137"/>
      <c r="O368" s="135"/>
      <c r="P368" s="137"/>
      <c r="Q368" s="135"/>
      <c r="R368" s="137"/>
    </row>
    <row r="369" spans="10:18" ht="15.75" customHeight="1" x14ac:dyDescent="0.15">
      <c r="J369" s="135"/>
      <c r="K369" s="135"/>
      <c r="L369" s="135"/>
      <c r="M369" s="136"/>
      <c r="N369" s="137"/>
      <c r="O369" s="135"/>
      <c r="P369" s="137"/>
      <c r="Q369" s="135"/>
      <c r="R369" s="137"/>
    </row>
    <row r="370" spans="10:18" ht="15.75" customHeight="1" x14ac:dyDescent="0.15">
      <c r="J370" s="135"/>
      <c r="K370" s="135"/>
      <c r="L370" s="135"/>
      <c r="M370" s="136"/>
      <c r="N370" s="137"/>
      <c r="O370" s="135"/>
      <c r="P370" s="137"/>
      <c r="Q370" s="135"/>
      <c r="R370" s="137"/>
    </row>
    <row r="371" spans="10:18" ht="15.75" customHeight="1" x14ac:dyDescent="0.15">
      <c r="J371" s="135"/>
      <c r="K371" s="135"/>
      <c r="L371" s="135"/>
      <c r="M371" s="136"/>
      <c r="N371" s="137"/>
      <c r="O371" s="135"/>
      <c r="P371" s="137"/>
      <c r="Q371" s="135"/>
      <c r="R371" s="137"/>
    </row>
    <row r="372" spans="10:18" ht="15.75" customHeight="1" x14ac:dyDescent="0.15">
      <c r="J372" s="135"/>
      <c r="K372" s="135"/>
      <c r="L372" s="135"/>
      <c r="M372" s="136"/>
      <c r="N372" s="137"/>
      <c r="O372" s="135"/>
      <c r="P372" s="137"/>
      <c r="Q372" s="135"/>
      <c r="R372" s="137"/>
    </row>
    <row r="373" spans="10:18" ht="15.75" customHeight="1" x14ac:dyDescent="0.15">
      <c r="J373" s="135"/>
      <c r="K373" s="135"/>
      <c r="L373" s="135"/>
      <c r="M373" s="136"/>
      <c r="N373" s="137"/>
      <c r="O373" s="135"/>
      <c r="P373" s="137"/>
      <c r="Q373" s="135"/>
      <c r="R373" s="137"/>
    </row>
    <row r="374" spans="10:18" ht="15.75" customHeight="1" x14ac:dyDescent="0.15">
      <c r="J374" s="135"/>
      <c r="K374" s="135"/>
      <c r="L374" s="135"/>
      <c r="M374" s="136"/>
      <c r="N374" s="137"/>
      <c r="O374" s="135"/>
      <c r="P374" s="137"/>
      <c r="Q374" s="135"/>
      <c r="R374" s="137"/>
    </row>
    <row r="375" spans="10:18" ht="15.75" customHeight="1" x14ac:dyDescent="0.15">
      <c r="J375" s="135"/>
      <c r="K375" s="135"/>
      <c r="L375" s="135"/>
      <c r="M375" s="136"/>
      <c r="N375" s="137"/>
      <c r="O375" s="135"/>
      <c r="P375" s="137"/>
      <c r="Q375" s="135"/>
      <c r="R375" s="137"/>
    </row>
  </sheetData>
  <mergeCells count="7">
    <mergeCell ref="Q290:R290"/>
    <mergeCell ref="K337:L337"/>
    <mergeCell ref="M337:N337"/>
    <mergeCell ref="O337:P337"/>
    <mergeCell ref="K290:L290"/>
    <mergeCell ref="M290:N290"/>
    <mergeCell ref="O290:P290"/>
  </mergeCells>
  <pageMargins left="0.7" right="0.7" top="0.75" bottom="0.75" header="0.3" footer="0.3"/>
  <pageSetup paperSize="9" orientation="portrait" horizontalDpi="4294967292" verticalDpi="4294967292"/>
  <drawing r:id="rId1"/>
  <legacyDrawing r:id="rId2"/>
  <tableParts count="1">
    <tablePart r:id="rId3"/>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J11"/>
    </sheetView>
  </sheetViews>
  <sheetFormatPr baseColWidth="10" defaultRowHeight="13" x14ac:dyDescent="0.15"/>
  <cols>
    <col min="1" max="1" width="13.33203125" customWidth="1"/>
    <col min="2" max="2" width="13.1640625" customWidth="1"/>
    <col min="3" max="3" width="14" customWidth="1"/>
  </cols>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Form Responses 1</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Dmitri.Katz</dc:creator>
  <cp:lastModifiedBy>Dmitri.Katz</cp:lastModifiedBy>
  <dcterms:created xsi:type="dcterms:W3CDTF">2017-06-19T07:02:01Z</dcterms:created>
  <dcterms:modified xsi:type="dcterms:W3CDTF">2018-12-17T09:56:44Z</dcterms:modified>
</cp:coreProperties>
</file>