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Geochem data/"/>
    </mc:Choice>
  </mc:AlternateContent>
  <bookViews>
    <workbookView xWindow="0" yWindow="0" windowWidth="33600" windowHeight="21000" tabRatio="500" activeTab="2"/>
  </bookViews>
  <sheets>
    <sheet name="Sheet1" sheetId="1" r:id="rId1"/>
    <sheet name="Sheet2" sheetId="2" r:id="rId2"/>
    <sheet name="Sheet3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3" l="1"/>
  <c r="F33" i="3"/>
  <c r="D33" i="3"/>
  <c r="E32" i="3"/>
  <c r="F32" i="3"/>
  <c r="D32" i="3"/>
  <c r="E31" i="3"/>
  <c r="F31" i="3"/>
  <c r="D31" i="3"/>
  <c r="E30" i="3"/>
  <c r="F30" i="3"/>
  <c r="D30" i="3"/>
  <c r="F29" i="3"/>
  <c r="E29" i="3"/>
  <c r="D29" i="3"/>
  <c r="E28" i="3"/>
  <c r="F28" i="3"/>
  <c r="D28" i="3"/>
  <c r="E27" i="3"/>
  <c r="F27" i="3"/>
  <c r="D27" i="3"/>
  <c r="E26" i="3"/>
  <c r="F26" i="3"/>
  <c r="D26" i="3"/>
  <c r="E25" i="3"/>
  <c r="F25" i="3"/>
  <c r="D25" i="3"/>
  <c r="E24" i="3"/>
  <c r="F24" i="3"/>
  <c r="D24" i="3"/>
  <c r="E23" i="3"/>
  <c r="F23" i="3"/>
  <c r="D23" i="3"/>
  <c r="E22" i="3"/>
  <c r="F22" i="3"/>
  <c r="D22" i="3"/>
  <c r="D21" i="3"/>
  <c r="E21" i="3"/>
  <c r="F21" i="3"/>
  <c r="D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E20" i="3"/>
  <c r="F20" i="3"/>
  <c r="E19" i="3"/>
  <c r="F19" i="3"/>
  <c r="D19" i="3"/>
  <c r="E18" i="3"/>
  <c r="F18" i="3"/>
  <c r="D18" i="3"/>
  <c r="D17" i="3"/>
  <c r="E17" i="3"/>
  <c r="F17" i="3"/>
  <c r="E16" i="3"/>
  <c r="F16" i="3"/>
  <c r="D16" i="3"/>
  <c r="F17" i="2"/>
  <c r="F18" i="2"/>
  <c r="F19" i="2"/>
  <c r="F20" i="2"/>
  <c r="F16" i="2"/>
  <c r="G16" i="3"/>
  <c r="G17" i="3"/>
  <c r="G18" i="3"/>
  <c r="G19" i="3"/>
  <c r="G20" i="3"/>
  <c r="E15" i="3"/>
  <c r="F15" i="3"/>
  <c r="D15" i="3"/>
  <c r="E14" i="3"/>
  <c r="F14" i="3"/>
  <c r="D14" i="3"/>
  <c r="D13" i="3"/>
  <c r="E13" i="3"/>
  <c r="F13" i="3"/>
  <c r="E12" i="3"/>
  <c r="F12" i="3"/>
  <c r="D12" i="3"/>
  <c r="D11" i="3"/>
  <c r="E11" i="3"/>
  <c r="F11" i="3"/>
  <c r="D10" i="3"/>
  <c r="E10" i="3"/>
  <c r="F10" i="3"/>
  <c r="G10" i="3"/>
  <c r="G11" i="3"/>
  <c r="G12" i="3"/>
  <c r="G13" i="3"/>
  <c r="G14" i="3"/>
  <c r="G15" i="3"/>
  <c r="F10" i="2"/>
  <c r="F11" i="2"/>
  <c r="F12" i="2"/>
  <c r="F13" i="2"/>
  <c r="F14" i="2"/>
  <c r="F15" i="2"/>
  <c r="E9" i="3"/>
  <c r="F9" i="3"/>
  <c r="D9" i="3"/>
  <c r="E8" i="3"/>
  <c r="F8" i="3"/>
  <c r="D8" i="3"/>
  <c r="E7" i="3"/>
  <c r="F7" i="3"/>
  <c r="D7" i="3"/>
  <c r="E6" i="3"/>
  <c r="F6" i="3"/>
  <c r="D6" i="3"/>
  <c r="E5" i="3"/>
  <c r="F5" i="3"/>
  <c r="D5" i="3"/>
  <c r="E4" i="3"/>
  <c r="F4" i="3"/>
  <c r="D4" i="3"/>
  <c r="D3" i="3"/>
  <c r="E3" i="3"/>
  <c r="F3" i="3"/>
  <c r="G3" i="3"/>
  <c r="G4" i="3"/>
  <c r="G5" i="3"/>
  <c r="G6" i="3"/>
  <c r="G7" i="3"/>
  <c r="G9" i="3"/>
  <c r="D2" i="3"/>
  <c r="E2" i="3"/>
  <c r="F2" i="3"/>
  <c r="G2" i="3"/>
  <c r="F2" i="2"/>
  <c r="F3" i="2"/>
  <c r="F4" i="2"/>
  <c r="F5" i="2"/>
  <c r="F6" i="2"/>
  <c r="F7" i="2"/>
  <c r="F8" i="2"/>
  <c r="F9" i="2"/>
  <c r="G8" i="3"/>
</calcChain>
</file>

<file path=xl/sharedStrings.xml><?xml version="1.0" encoding="utf-8"?>
<sst xmlns="http://schemas.openxmlformats.org/spreadsheetml/2006/main" count="215" uniqueCount="47">
  <si>
    <t>Sample</t>
  </si>
  <si>
    <t>Geothermal area</t>
  </si>
  <si>
    <t>Ca</t>
  </si>
  <si>
    <t>K</t>
  </si>
  <si>
    <t>Na</t>
  </si>
  <si>
    <t>Caldeira Velha</t>
  </si>
  <si>
    <t>D1L2 Pool</t>
  </si>
  <si>
    <t>D2L1R1</t>
  </si>
  <si>
    <t>Furnas</t>
  </si>
  <si>
    <t>D2L1R2</t>
  </si>
  <si>
    <t>D2L2R1</t>
  </si>
  <si>
    <t>D2L2R2</t>
  </si>
  <si>
    <t>D2L2R3</t>
  </si>
  <si>
    <t>D3L1R2</t>
  </si>
  <si>
    <t>Caldeira Ribiera Grande</t>
  </si>
  <si>
    <t>D3L1R3</t>
  </si>
  <si>
    <t>Sanity check</t>
  </si>
  <si>
    <t>Caldiera Vimes</t>
  </si>
  <si>
    <t>Caldeira de Esgacho</t>
  </si>
  <si>
    <t>Cruz_Velha_1</t>
  </si>
  <si>
    <t>Cruz_Velha_2</t>
  </si>
  <si>
    <t>Cruz_CRG</t>
  </si>
  <si>
    <t>Cruz_Smg_1</t>
  </si>
  <si>
    <t>Cruz_Smg_2</t>
  </si>
  <si>
    <t>Cruz_Smg_3</t>
  </si>
  <si>
    <t>Sao Miguel Island</t>
  </si>
  <si>
    <t>Nordstrom_00WA143</t>
  </si>
  <si>
    <t>Yellowstone</t>
  </si>
  <si>
    <t>Nordstrom_97WA123</t>
  </si>
  <si>
    <t>Nordstrom_01WA105</t>
  </si>
  <si>
    <t>Nordstrom_01WA118</t>
  </si>
  <si>
    <t>Nordstrom_01WA103</t>
  </si>
  <si>
    <t>s15</t>
  </si>
  <si>
    <t>s19</t>
  </si>
  <si>
    <t>s22</t>
  </si>
  <si>
    <t>s23</t>
  </si>
  <si>
    <t>s27</t>
  </si>
  <si>
    <t>s29</t>
  </si>
  <si>
    <t>s30</t>
  </si>
  <si>
    <t>s31</t>
  </si>
  <si>
    <t>s33</t>
  </si>
  <si>
    <t>s35</t>
  </si>
  <si>
    <t>s36</t>
  </si>
  <si>
    <t>s38</t>
  </si>
  <si>
    <t>s39</t>
  </si>
  <si>
    <t>Waiotapu (NZ)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</si>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</sst>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4"/>
      <color rgb="FF2E2E2E"/>
      <name val="Georgia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/>
    <xf numFmtId="0" fontId="4" fillId="0" borderId="5" xfId="0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Ruler="0" workbookViewId="0">
      <selection activeCell="A16" sqref="A16:B20"/>
    </sheetView>
  </sheetViews>
  <sheetFormatPr baseColWidth="10" defaultRowHeight="16" x14ac:dyDescent="0.2"/>
  <cols>
    <col min="2" max="2" width="17.1640625" bestFit="1" customWidth="1"/>
  </cols>
  <sheetData>
    <row r="1" spans="1:5" ht="17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 ht="17" thickBot="1" x14ac:dyDescent="0.25">
      <c r="A2" s="4" t="s">
        <v>6</v>
      </c>
      <c r="B2" s="5" t="s">
        <v>5</v>
      </c>
      <c r="C2" s="5">
        <v>3.2050000000000001</v>
      </c>
      <c r="D2" s="5">
        <v>3.5979999999999999</v>
      </c>
      <c r="E2" s="5">
        <v>11.568</v>
      </c>
    </row>
    <row r="3" spans="1:5" ht="17" thickBot="1" x14ac:dyDescent="0.25">
      <c r="A3" s="4" t="s">
        <v>7</v>
      </c>
      <c r="B3" s="5" t="s">
        <v>8</v>
      </c>
      <c r="C3" s="5">
        <v>20.978000000000002</v>
      </c>
      <c r="D3" s="5">
        <v>15.298999999999999</v>
      </c>
      <c r="E3" s="5">
        <v>27.798999999999999</v>
      </c>
    </row>
    <row r="4" spans="1:5" ht="17" thickBot="1" x14ac:dyDescent="0.25">
      <c r="A4" s="4" t="s">
        <v>9</v>
      </c>
      <c r="B4" s="5" t="s">
        <v>8</v>
      </c>
      <c r="C4" s="5">
        <v>8.2289999999999992</v>
      </c>
      <c r="D4" s="5">
        <v>18.756</v>
      </c>
      <c r="E4" s="5">
        <v>31.227</v>
      </c>
    </row>
    <row r="5" spans="1:5" ht="17" thickBot="1" x14ac:dyDescent="0.25">
      <c r="A5" s="4" t="s">
        <v>10</v>
      </c>
      <c r="B5" s="5" t="s">
        <v>8</v>
      </c>
      <c r="C5" s="5">
        <v>66.680000000000007</v>
      </c>
      <c r="D5" s="5">
        <v>49.107999999999997</v>
      </c>
      <c r="E5" s="5">
        <v>68.997</v>
      </c>
    </row>
    <row r="6" spans="1:5" ht="17" thickBot="1" x14ac:dyDescent="0.25">
      <c r="A6" s="4" t="s">
        <v>11</v>
      </c>
      <c r="B6" s="5" t="s">
        <v>8</v>
      </c>
      <c r="C6" s="5">
        <v>24.661999999999999</v>
      </c>
      <c r="D6" s="5">
        <v>20.254000000000001</v>
      </c>
      <c r="E6" s="5">
        <v>36.067</v>
      </c>
    </row>
    <row r="7" spans="1:5" ht="17" thickBot="1" x14ac:dyDescent="0.25">
      <c r="A7" s="4" t="s">
        <v>12</v>
      </c>
      <c r="B7" s="5" t="s">
        <v>8</v>
      </c>
      <c r="C7" s="5">
        <v>3.2850000000000001</v>
      </c>
      <c r="D7" s="5">
        <v>9.0540000000000003</v>
      </c>
      <c r="E7" s="5">
        <v>11.25</v>
      </c>
    </row>
    <row r="8" spans="1:5" ht="17" thickBot="1" x14ac:dyDescent="0.25">
      <c r="A8" s="4" t="s">
        <v>13</v>
      </c>
      <c r="B8" s="5" t="s">
        <v>14</v>
      </c>
      <c r="C8" s="5">
        <v>21.103999999999999</v>
      </c>
      <c r="D8" s="5">
        <v>24.984000000000002</v>
      </c>
      <c r="E8" s="5">
        <v>40.554000000000002</v>
      </c>
    </row>
    <row r="9" spans="1:5" ht="17" thickBot="1" x14ac:dyDescent="0.25">
      <c r="A9" s="4" t="s">
        <v>15</v>
      </c>
      <c r="B9" s="5" t="s">
        <v>14</v>
      </c>
      <c r="C9" s="5">
        <v>6.3970000000000002</v>
      </c>
      <c r="D9" s="5">
        <v>10.518000000000001</v>
      </c>
      <c r="E9" s="5">
        <v>19.242999999999999</v>
      </c>
    </row>
    <row r="10" spans="1:5" ht="19" thickBot="1" x14ac:dyDescent="0.25">
      <c r="A10" s="7" t="s">
        <v>19</v>
      </c>
      <c r="B10" s="5" t="s">
        <v>5</v>
      </c>
      <c r="C10" s="8">
        <v>12.2</v>
      </c>
      <c r="D10" s="8">
        <v>50.2</v>
      </c>
      <c r="E10" s="8">
        <v>37.6</v>
      </c>
    </row>
    <row r="11" spans="1:5" ht="19" thickBot="1" x14ac:dyDescent="0.25">
      <c r="A11" s="7" t="s">
        <v>20</v>
      </c>
      <c r="B11" s="5" t="s">
        <v>5</v>
      </c>
      <c r="C11" s="8">
        <v>5.0999999999999996</v>
      </c>
      <c r="D11" s="8">
        <v>4.95</v>
      </c>
      <c r="E11" s="8">
        <v>18.5</v>
      </c>
    </row>
    <row r="12" spans="1:5" ht="19" thickBot="1" x14ac:dyDescent="0.25">
      <c r="A12" s="7" t="s">
        <v>21</v>
      </c>
      <c r="B12" s="5" t="s">
        <v>14</v>
      </c>
      <c r="C12" s="8">
        <v>21.1</v>
      </c>
      <c r="D12" s="8">
        <v>25.4</v>
      </c>
      <c r="E12" s="8">
        <v>48.8</v>
      </c>
    </row>
    <row r="13" spans="1:5" ht="18" x14ac:dyDescent="0.2">
      <c r="A13" s="7" t="s">
        <v>22</v>
      </c>
      <c r="B13" s="9" t="s">
        <v>25</v>
      </c>
      <c r="C13" s="8">
        <v>11.91</v>
      </c>
      <c r="D13" s="8">
        <v>14.9</v>
      </c>
      <c r="E13" s="8">
        <v>71.5</v>
      </c>
    </row>
    <row r="14" spans="1:5" ht="18" x14ac:dyDescent="0.2">
      <c r="A14" s="7" t="s">
        <v>23</v>
      </c>
      <c r="B14" s="9" t="s">
        <v>25</v>
      </c>
      <c r="C14" s="8">
        <v>12.31</v>
      </c>
      <c r="D14" s="8">
        <v>15.9</v>
      </c>
      <c r="E14" s="8">
        <v>66</v>
      </c>
    </row>
    <row r="15" spans="1:5" ht="18" x14ac:dyDescent="0.2">
      <c r="A15" s="7" t="s">
        <v>24</v>
      </c>
      <c r="B15" s="9" t="s">
        <v>25</v>
      </c>
      <c r="C15" s="8">
        <v>0.36</v>
      </c>
      <c r="D15" s="8">
        <v>26.4</v>
      </c>
      <c r="E15" s="8">
        <v>87</v>
      </c>
    </row>
    <row r="16" spans="1:5" x14ac:dyDescent="0.2">
      <c r="A16" s="7" t="s">
        <v>26</v>
      </c>
      <c r="B16" s="9" t="s">
        <v>27</v>
      </c>
    </row>
    <row r="17" spans="1:2" x14ac:dyDescent="0.2">
      <c r="A17" s="7" t="s">
        <v>28</v>
      </c>
      <c r="B17" s="9" t="s">
        <v>27</v>
      </c>
    </row>
    <row r="18" spans="1:2" x14ac:dyDescent="0.2">
      <c r="A18" s="7" t="s">
        <v>29</v>
      </c>
      <c r="B18" s="9" t="s">
        <v>27</v>
      </c>
    </row>
    <row r="19" spans="1:2" x14ac:dyDescent="0.2">
      <c r="A19" s="7" t="s">
        <v>30</v>
      </c>
      <c r="B19" s="9" t="s">
        <v>27</v>
      </c>
    </row>
    <row r="20" spans="1:2" x14ac:dyDescent="0.2">
      <c r="A20" s="7" t="s">
        <v>31</v>
      </c>
      <c r="B20" s="9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Ruler="0" workbookViewId="0">
      <selection activeCell="F31" sqref="F31"/>
    </sheetView>
  </sheetViews>
  <sheetFormatPr baseColWidth="10" defaultRowHeight="16" x14ac:dyDescent="0.2"/>
  <cols>
    <col min="1" max="1" width="16" bestFit="1" customWidth="1"/>
    <col min="2" max="2" width="17.1640625" bestFit="1" customWidth="1"/>
  </cols>
  <sheetData>
    <row r="1" spans="1:6" ht="17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6" ht="17" thickBot="1" x14ac:dyDescent="0.25">
      <c r="A2" s="4" t="s">
        <v>6</v>
      </c>
      <c r="B2" s="5" t="s">
        <v>5</v>
      </c>
      <c r="C2" s="5">
        <v>3.2050000000000001</v>
      </c>
      <c r="D2" s="5">
        <v>3.5979999999999999</v>
      </c>
      <c r="E2" s="5">
        <v>11.568</v>
      </c>
      <c r="F2">
        <f>SUM(C2:E2)</f>
        <v>18.370999999999999</v>
      </c>
    </row>
    <row r="3" spans="1:6" ht="17" thickBot="1" x14ac:dyDescent="0.25">
      <c r="A3" s="4" t="s">
        <v>7</v>
      </c>
      <c r="B3" s="5" t="s">
        <v>8</v>
      </c>
      <c r="C3" s="5">
        <v>20.978000000000002</v>
      </c>
      <c r="D3" s="5">
        <v>15.298999999999999</v>
      </c>
      <c r="E3" s="5">
        <v>27.798999999999999</v>
      </c>
      <c r="F3">
        <f t="shared" ref="F3:F19" si="0">SUM(C3:E3)</f>
        <v>64.075999999999993</v>
      </c>
    </row>
    <row r="4" spans="1:6" ht="17" thickBot="1" x14ac:dyDescent="0.25">
      <c r="A4" s="4" t="s">
        <v>9</v>
      </c>
      <c r="B4" s="5" t="s">
        <v>8</v>
      </c>
      <c r="C4" s="5">
        <v>8.2289999999999992</v>
      </c>
      <c r="D4" s="5">
        <v>18.756</v>
      </c>
      <c r="E4" s="5">
        <v>31.227</v>
      </c>
      <c r="F4">
        <f t="shared" si="0"/>
        <v>58.212000000000003</v>
      </c>
    </row>
    <row r="5" spans="1:6" ht="17" thickBot="1" x14ac:dyDescent="0.25">
      <c r="A5" s="4" t="s">
        <v>10</v>
      </c>
      <c r="B5" s="5" t="s">
        <v>8</v>
      </c>
      <c r="C5" s="5">
        <v>66.680000000000007</v>
      </c>
      <c r="D5" s="5">
        <v>49.107999999999997</v>
      </c>
      <c r="E5" s="5">
        <v>68.997</v>
      </c>
      <c r="F5">
        <f t="shared" si="0"/>
        <v>184.78500000000003</v>
      </c>
    </row>
    <row r="6" spans="1:6" ht="17" thickBot="1" x14ac:dyDescent="0.25">
      <c r="A6" s="4" t="s">
        <v>11</v>
      </c>
      <c r="B6" s="5" t="s">
        <v>8</v>
      </c>
      <c r="C6" s="5">
        <v>24.661999999999999</v>
      </c>
      <c r="D6" s="5">
        <v>20.254000000000001</v>
      </c>
      <c r="E6" s="5">
        <v>36.067</v>
      </c>
      <c r="F6">
        <f t="shared" si="0"/>
        <v>80.983000000000004</v>
      </c>
    </row>
    <row r="7" spans="1:6" ht="17" thickBot="1" x14ac:dyDescent="0.25">
      <c r="A7" s="4" t="s">
        <v>12</v>
      </c>
      <c r="B7" s="5" t="s">
        <v>8</v>
      </c>
      <c r="C7" s="5">
        <v>3.2850000000000001</v>
      </c>
      <c r="D7" s="5">
        <v>9.0540000000000003</v>
      </c>
      <c r="E7" s="5">
        <v>11.25</v>
      </c>
      <c r="F7">
        <f t="shared" si="0"/>
        <v>23.588999999999999</v>
      </c>
    </row>
    <row r="8" spans="1:6" ht="17" thickBot="1" x14ac:dyDescent="0.25">
      <c r="A8" s="4" t="s">
        <v>13</v>
      </c>
      <c r="B8" s="5" t="s">
        <v>14</v>
      </c>
      <c r="C8" s="5">
        <v>21.103999999999999</v>
      </c>
      <c r="D8" s="5">
        <v>24.984000000000002</v>
      </c>
      <c r="E8" s="5">
        <v>40.554000000000002</v>
      </c>
      <c r="F8">
        <f t="shared" si="0"/>
        <v>86.641999999999996</v>
      </c>
    </row>
    <row r="9" spans="1:6" ht="17" thickBot="1" x14ac:dyDescent="0.25">
      <c r="A9" s="4" t="s">
        <v>15</v>
      </c>
      <c r="B9" s="5" t="s">
        <v>14</v>
      </c>
      <c r="C9" s="5">
        <v>6.3970000000000002</v>
      </c>
      <c r="D9" s="5">
        <v>10.518000000000001</v>
      </c>
      <c r="E9" s="5">
        <v>19.242999999999999</v>
      </c>
      <c r="F9">
        <f t="shared" si="0"/>
        <v>36.158000000000001</v>
      </c>
    </row>
    <row r="10" spans="1:6" ht="19" thickBot="1" x14ac:dyDescent="0.25">
      <c r="A10" s="7" t="s">
        <v>19</v>
      </c>
      <c r="B10" s="5" t="s">
        <v>5</v>
      </c>
      <c r="C10" s="8">
        <v>12.2</v>
      </c>
      <c r="D10" s="8">
        <v>50.2</v>
      </c>
      <c r="E10" s="8">
        <v>37.6</v>
      </c>
      <c r="F10">
        <f t="shared" si="0"/>
        <v>100</v>
      </c>
    </row>
    <row r="11" spans="1:6" ht="19" thickBot="1" x14ac:dyDescent="0.25">
      <c r="A11" s="7" t="s">
        <v>20</v>
      </c>
      <c r="B11" s="5" t="s">
        <v>5</v>
      </c>
      <c r="C11" s="8">
        <v>5.0999999999999996</v>
      </c>
      <c r="D11" s="8">
        <v>4.95</v>
      </c>
      <c r="E11" s="8">
        <v>18.5</v>
      </c>
      <c r="F11">
        <f t="shared" si="0"/>
        <v>28.55</v>
      </c>
    </row>
    <row r="12" spans="1:6" ht="19" thickBot="1" x14ac:dyDescent="0.25">
      <c r="A12" s="7" t="s">
        <v>21</v>
      </c>
      <c r="B12" s="5" t="s">
        <v>14</v>
      </c>
      <c r="C12" s="8">
        <v>21.1</v>
      </c>
      <c r="D12" s="8">
        <v>25.4</v>
      </c>
      <c r="E12" s="8">
        <v>48.8</v>
      </c>
      <c r="F12">
        <f t="shared" si="0"/>
        <v>95.3</v>
      </c>
    </row>
    <row r="13" spans="1:6" ht="18" x14ac:dyDescent="0.2">
      <c r="A13" s="7" t="s">
        <v>22</v>
      </c>
      <c r="B13" s="9" t="s">
        <v>25</v>
      </c>
      <c r="C13" s="8">
        <v>11.91</v>
      </c>
      <c r="D13" s="8">
        <v>14.9</v>
      </c>
      <c r="E13" s="8">
        <v>71.5</v>
      </c>
      <c r="F13">
        <f t="shared" si="0"/>
        <v>98.31</v>
      </c>
    </row>
    <row r="14" spans="1:6" ht="18" x14ac:dyDescent="0.2">
      <c r="A14" s="7" t="s">
        <v>23</v>
      </c>
      <c r="B14" s="9" t="s">
        <v>25</v>
      </c>
      <c r="C14" s="8">
        <v>12.31</v>
      </c>
      <c r="D14" s="8">
        <v>15.9</v>
      </c>
      <c r="E14" s="8">
        <v>66</v>
      </c>
      <c r="F14">
        <f t="shared" si="0"/>
        <v>94.210000000000008</v>
      </c>
    </row>
    <row r="15" spans="1:6" ht="18" x14ac:dyDescent="0.2">
      <c r="A15" s="7" t="s">
        <v>24</v>
      </c>
      <c r="B15" s="9" t="s">
        <v>25</v>
      </c>
      <c r="C15" s="8">
        <v>0.36</v>
      </c>
      <c r="D15" s="8">
        <v>26.4</v>
      </c>
      <c r="E15" s="8">
        <v>87</v>
      </c>
      <c r="F15">
        <f t="shared" si="0"/>
        <v>113.75999999999999</v>
      </c>
    </row>
    <row r="16" spans="1:6" ht="18" x14ac:dyDescent="0.2">
      <c r="A16" s="7" t="s">
        <v>26</v>
      </c>
      <c r="B16" s="9" t="s">
        <v>27</v>
      </c>
      <c r="C16" s="8">
        <v>5.3</v>
      </c>
      <c r="D16" s="8">
        <v>280</v>
      </c>
      <c r="E16" s="8">
        <v>30</v>
      </c>
      <c r="F16">
        <f>SUM(C16:E16)</f>
        <v>315.3</v>
      </c>
    </row>
    <row r="17" spans="1:6" ht="18" x14ac:dyDescent="0.2">
      <c r="A17" s="7" t="s">
        <v>28</v>
      </c>
      <c r="B17" s="9" t="s">
        <v>27</v>
      </c>
      <c r="C17" s="8">
        <v>2.29</v>
      </c>
      <c r="D17" s="8">
        <v>14.6</v>
      </c>
      <c r="E17" s="8">
        <v>61.2</v>
      </c>
      <c r="F17">
        <f t="shared" ref="F17:F33" si="1">SUM(C17:E17)</f>
        <v>78.09</v>
      </c>
    </row>
    <row r="18" spans="1:6" ht="18" x14ac:dyDescent="0.2">
      <c r="A18" s="7" t="s">
        <v>29</v>
      </c>
      <c r="B18" s="9" t="s">
        <v>27</v>
      </c>
      <c r="C18" s="8">
        <v>5.23</v>
      </c>
      <c r="D18" s="8">
        <v>54.4</v>
      </c>
      <c r="E18" s="8">
        <v>385</v>
      </c>
      <c r="F18">
        <f t="shared" si="1"/>
        <v>444.63</v>
      </c>
    </row>
    <row r="19" spans="1:6" ht="18" x14ac:dyDescent="0.2">
      <c r="A19" s="7" t="s">
        <v>30</v>
      </c>
      <c r="B19" s="9" t="s">
        <v>27</v>
      </c>
      <c r="C19" s="8">
        <v>19.3</v>
      </c>
      <c r="D19" s="8">
        <v>8.07</v>
      </c>
      <c r="E19" s="8">
        <v>21.7</v>
      </c>
      <c r="F19">
        <f t="shared" si="1"/>
        <v>49.07</v>
      </c>
    </row>
    <row r="20" spans="1:6" ht="18" x14ac:dyDescent="0.2">
      <c r="A20" s="7" t="s">
        <v>31</v>
      </c>
      <c r="B20" s="9" t="s">
        <v>27</v>
      </c>
      <c r="C20" s="8">
        <v>6.76</v>
      </c>
      <c r="D20" s="8">
        <v>42.5</v>
      </c>
      <c r="E20" s="8">
        <v>67.400000000000006</v>
      </c>
      <c r="F20">
        <f t="shared" si="1"/>
        <v>116.66</v>
      </c>
    </row>
    <row r="21" spans="1:6" ht="18" x14ac:dyDescent="0.2">
      <c r="A21" s="8" t="s">
        <v>32</v>
      </c>
      <c r="B21" t="s">
        <v>45</v>
      </c>
      <c r="C21" s="8">
        <v>11.8</v>
      </c>
      <c r="D21" s="8">
        <v>39.6</v>
      </c>
      <c r="E21" s="8">
        <v>301</v>
      </c>
      <c r="F21">
        <f t="shared" si="1"/>
        <v>352.4</v>
      </c>
    </row>
    <row r="22" spans="1:6" ht="18" x14ac:dyDescent="0.2">
      <c r="A22" s="8" t="s">
        <v>33</v>
      </c>
      <c r="B22" t="s">
        <v>45</v>
      </c>
      <c r="C22" s="8">
        <v>4.54</v>
      </c>
      <c r="D22" s="8">
        <v>27.2</v>
      </c>
      <c r="E22" s="8">
        <v>281</v>
      </c>
      <c r="F22">
        <f t="shared" si="1"/>
        <v>312.74</v>
      </c>
    </row>
    <row r="23" spans="1:6" ht="18" x14ac:dyDescent="0.2">
      <c r="A23" s="8" t="s">
        <v>34</v>
      </c>
      <c r="B23" t="s">
        <v>45</v>
      </c>
      <c r="C23" s="8">
        <v>5.54</v>
      </c>
      <c r="D23" s="8">
        <v>3</v>
      </c>
      <c r="E23" s="8">
        <v>13</v>
      </c>
      <c r="F23">
        <f t="shared" si="1"/>
        <v>21.54</v>
      </c>
    </row>
    <row r="24" spans="1:6" ht="18" x14ac:dyDescent="0.2">
      <c r="A24" s="8" t="s">
        <v>35</v>
      </c>
      <c r="B24" t="s">
        <v>45</v>
      </c>
      <c r="C24" s="8">
        <v>22.7</v>
      </c>
      <c r="D24" s="8">
        <v>22.2</v>
      </c>
      <c r="E24" s="8">
        <v>236</v>
      </c>
      <c r="F24">
        <f t="shared" si="1"/>
        <v>280.89999999999998</v>
      </c>
    </row>
    <row r="25" spans="1:6" ht="18" x14ac:dyDescent="0.2">
      <c r="A25" s="8" t="s">
        <v>36</v>
      </c>
      <c r="B25" t="s">
        <v>45</v>
      </c>
      <c r="C25" s="8">
        <v>19.600000000000001</v>
      </c>
      <c r="D25" s="8">
        <v>30.8</v>
      </c>
      <c r="E25" s="8">
        <v>163</v>
      </c>
      <c r="F25">
        <f t="shared" si="1"/>
        <v>213.4</v>
      </c>
    </row>
    <row r="26" spans="1:6" ht="18" x14ac:dyDescent="0.2">
      <c r="A26" s="8" t="s">
        <v>37</v>
      </c>
      <c r="B26" t="s">
        <v>45</v>
      </c>
      <c r="C26" s="8">
        <v>1.81</v>
      </c>
      <c r="D26" s="8">
        <v>21.8</v>
      </c>
      <c r="E26" s="8">
        <v>280</v>
      </c>
      <c r="F26">
        <f t="shared" si="1"/>
        <v>303.61</v>
      </c>
    </row>
    <row r="27" spans="1:6" ht="18" x14ac:dyDescent="0.2">
      <c r="A27" s="8" t="s">
        <v>38</v>
      </c>
      <c r="B27" t="s">
        <v>45</v>
      </c>
      <c r="C27" s="8">
        <v>27.5</v>
      </c>
      <c r="D27" s="8">
        <v>68</v>
      </c>
      <c r="E27" s="8">
        <v>128</v>
      </c>
      <c r="F27">
        <f t="shared" si="1"/>
        <v>223.5</v>
      </c>
    </row>
    <row r="28" spans="1:6" ht="18" x14ac:dyDescent="0.2">
      <c r="A28" s="8" t="s">
        <v>39</v>
      </c>
      <c r="B28" t="s">
        <v>45</v>
      </c>
      <c r="C28" s="8">
        <v>19.8</v>
      </c>
      <c r="D28" s="8">
        <v>32.200000000000003</v>
      </c>
      <c r="E28" s="8">
        <v>171</v>
      </c>
      <c r="F28">
        <f t="shared" si="1"/>
        <v>223</v>
      </c>
    </row>
    <row r="29" spans="1:6" ht="18" x14ac:dyDescent="0.2">
      <c r="A29" s="8" t="s">
        <v>40</v>
      </c>
      <c r="B29" t="s">
        <v>45</v>
      </c>
      <c r="C29" s="8">
        <v>13.4</v>
      </c>
      <c r="D29" s="8">
        <v>41</v>
      </c>
      <c r="E29" s="8">
        <v>556</v>
      </c>
      <c r="F29">
        <f t="shared" si="1"/>
        <v>610.4</v>
      </c>
    </row>
    <row r="30" spans="1:6" ht="18" x14ac:dyDescent="0.2">
      <c r="A30" s="8" t="s">
        <v>41</v>
      </c>
      <c r="B30" t="s">
        <v>45</v>
      </c>
      <c r="C30" s="8">
        <v>8.94</v>
      </c>
      <c r="D30" s="8">
        <v>37.1</v>
      </c>
      <c r="E30" s="8">
        <v>376</v>
      </c>
      <c r="F30">
        <f t="shared" si="1"/>
        <v>422.04</v>
      </c>
    </row>
    <row r="31" spans="1:6" ht="18" x14ac:dyDescent="0.2">
      <c r="A31" s="8" t="s">
        <v>42</v>
      </c>
      <c r="B31" t="s">
        <v>45</v>
      </c>
      <c r="C31" s="8">
        <v>9.34</v>
      </c>
      <c r="D31" s="8">
        <v>73.2</v>
      </c>
      <c r="E31" s="8">
        <v>416</v>
      </c>
      <c r="F31">
        <f t="shared" si="1"/>
        <v>498.54</v>
      </c>
    </row>
    <row r="32" spans="1:6" ht="18" x14ac:dyDescent="0.2">
      <c r="A32" s="8" t="s">
        <v>43</v>
      </c>
      <c r="B32" t="s">
        <v>45</v>
      </c>
      <c r="C32" s="8">
        <v>19.399999999999999</v>
      </c>
      <c r="D32" s="8">
        <v>12.3</v>
      </c>
      <c r="E32" s="8">
        <v>137</v>
      </c>
      <c r="F32">
        <f t="shared" si="1"/>
        <v>168.7</v>
      </c>
    </row>
    <row r="33" spans="1:6" ht="18" x14ac:dyDescent="0.2">
      <c r="A33" s="8" t="s">
        <v>44</v>
      </c>
      <c r="B33" t="s">
        <v>45</v>
      </c>
      <c r="C33" s="8">
        <v>20.7</v>
      </c>
      <c r="D33" s="8">
        <v>126</v>
      </c>
      <c r="E33" s="8">
        <v>894</v>
      </c>
      <c r="F33">
        <f t="shared" si="1"/>
        <v>1040.7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showRuler="0" workbookViewId="0">
      <selection activeCell="D37" sqref="D37"/>
    </sheetView>
  </sheetViews>
  <sheetFormatPr baseColWidth="10" defaultRowHeight="16" x14ac:dyDescent="0.2"/>
  <cols>
    <col min="1" max="1" width="16" bestFit="1" customWidth="1"/>
    <col min="2" max="2" width="17.1640625" bestFit="1" customWidth="1"/>
    <col min="3" max="3" width="17.1640625" customWidth="1"/>
  </cols>
  <sheetData>
    <row r="1" spans="1:7" ht="17" thickBot="1" x14ac:dyDescent="0.25">
      <c r="A1" s="1" t="s">
        <v>0</v>
      </c>
      <c r="B1" s="2" t="s">
        <v>1</v>
      </c>
      <c r="C1" s="2" t="s">
        <v>46</v>
      </c>
      <c r="D1" s="3" t="s">
        <v>2</v>
      </c>
      <c r="E1" s="3" t="s">
        <v>3</v>
      </c>
      <c r="F1" s="3" t="s">
        <v>4</v>
      </c>
      <c r="G1" s="6" t="s">
        <v>16</v>
      </c>
    </row>
    <row r="2" spans="1:7" ht="17" thickBot="1" x14ac:dyDescent="0.25">
      <c r="A2" s="4" t="s">
        <v>6</v>
      </c>
      <c r="B2" s="5" t="s">
        <v>5</v>
      </c>
      <c r="C2" s="9" t="s">
        <v>25</v>
      </c>
      <c r="D2">
        <f>Sheet2!C2/18.371</f>
        <v>0.17445974633933919</v>
      </c>
      <c r="E2">
        <f>Sheet2!D2/18.371</f>
        <v>0.19585215829296174</v>
      </c>
      <c r="F2">
        <f>Sheet2!E2/18.371</f>
        <v>0.6296880953676991</v>
      </c>
      <c r="G2">
        <f>SUM(D2:F2)</f>
        <v>1</v>
      </c>
    </row>
    <row r="3" spans="1:7" ht="17" thickBot="1" x14ac:dyDescent="0.25">
      <c r="A3" s="4" t="s">
        <v>7</v>
      </c>
      <c r="B3" s="5" t="s">
        <v>17</v>
      </c>
      <c r="C3" s="9" t="s">
        <v>25</v>
      </c>
      <c r="D3">
        <f>Sheet2!C3/64.076</f>
        <v>0.32739247144016487</v>
      </c>
      <c r="E3">
        <f>Sheet2!D3/64.076</f>
        <v>0.23876334352955866</v>
      </c>
      <c r="F3">
        <f>Sheet2!E3/64.076</f>
        <v>0.43384418503027661</v>
      </c>
      <c r="G3">
        <f t="shared" ref="G3:G33" si="0">SUM(D3:F3)</f>
        <v>1.0000000000000002</v>
      </c>
    </row>
    <row r="4" spans="1:7" ht="17" thickBot="1" x14ac:dyDescent="0.25">
      <c r="A4" s="4" t="s">
        <v>9</v>
      </c>
      <c r="B4" s="5" t="s">
        <v>17</v>
      </c>
      <c r="C4" s="9" t="s">
        <v>25</v>
      </c>
      <c r="D4">
        <f>Sheet2!C4/58.212</f>
        <v>0.1413626056483199</v>
      </c>
      <c r="E4">
        <f>Sheet2!D4/58.212</f>
        <v>0.32220160791589364</v>
      </c>
      <c r="F4">
        <f>Sheet2!E4/58.212</f>
        <v>0.53643578643578638</v>
      </c>
      <c r="G4">
        <f t="shared" si="0"/>
        <v>0.99999999999999989</v>
      </c>
    </row>
    <row r="5" spans="1:7" ht="17" thickBot="1" x14ac:dyDescent="0.25">
      <c r="A5" s="4" t="s">
        <v>10</v>
      </c>
      <c r="B5" s="5" t="s">
        <v>18</v>
      </c>
      <c r="C5" s="9" t="s">
        <v>25</v>
      </c>
      <c r="D5">
        <f>Sheet2!C5/184.785</f>
        <v>0.36085180074140222</v>
      </c>
      <c r="E5">
        <f>Sheet2!D5/184.785</f>
        <v>0.26575750196173931</v>
      </c>
      <c r="F5">
        <f>Sheet2!E5/184.785</f>
        <v>0.37339069729685853</v>
      </c>
      <c r="G5">
        <f t="shared" si="0"/>
        <v>1</v>
      </c>
    </row>
    <row r="6" spans="1:7" ht="17" thickBot="1" x14ac:dyDescent="0.25">
      <c r="A6" s="4" t="s">
        <v>11</v>
      </c>
      <c r="B6" s="5" t="s">
        <v>18</v>
      </c>
      <c r="C6" s="9" t="s">
        <v>25</v>
      </c>
      <c r="D6">
        <f>Sheet2!C6/80.983</f>
        <v>0.30453305014632698</v>
      </c>
      <c r="E6">
        <f>Sheet2!D6/80.983</f>
        <v>0.25010187323265376</v>
      </c>
      <c r="F6">
        <f>Sheet2!E6/80.983</f>
        <v>0.44536507662101921</v>
      </c>
      <c r="G6">
        <f t="shared" si="0"/>
        <v>0.99999999999999989</v>
      </c>
    </row>
    <row r="7" spans="1:7" ht="17" thickBot="1" x14ac:dyDescent="0.25">
      <c r="A7" s="4" t="s">
        <v>12</v>
      </c>
      <c r="B7" s="5" t="s">
        <v>18</v>
      </c>
      <c r="C7" s="9" t="s">
        <v>25</v>
      </c>
      <c r="D7">
        <f>Sheet2!C7/23.589</f>
        <v>0.13925982449446778</v>
      </c>
      <c r="E7">
        <f>Sheet2!D7/23.589</f>
        <v>0.38382296833269747</v>
      </c>
      <c r="F7">
        <f>Sheet2!E7/23.589</f>
        <v>0.47691720717283481</v>
      </c>
      <c r="G7">
        <f t="shared" si="0"/>
        <v>1</v>
      </c>
    </row>
    <row r="8" spans="1:7" ht="17" thickBot="1" x14ac:dyDescent="0.25">
      <c r="A8" s="4" t="s">
        <v>13</v>
      </c>
      <c r="B8" s="5" t="s">
        <v>14</v>
      </c>
      <c r="C8" s="9" t="s">
        <v>25</v>
      </c>
      <c r="D8">
        <f>Sheet2!C8/86.642</f>
        <v>0.24357701807437501</v>
      </c>
      <c r="E8">
        <f>Sheet2!D8/86.642</f>
        <v>0.28835899448304519</v>
      </c>
      <c r="F8">
        <f>Sheet2!E8/86.642</f>
        <v>0.46806398744257988</v>
      </c>
      <c r="G8">
        <f t="shared" si="0"/>
        <v>1</v>
      </c>
    </row>
    <row r="9" spans="1:7" ht="17" thickBot="1" x14ac:dyDescent="0.25">
      <c r="A9" s="4" t="s">
        <v>15</v>
      </c>
      <c r="B9" s="5" t="s">
        <v>14</v>
      </c>
      <c r="C9" s="9" t="s">
        <v>25</v>
      </c>
      <c r="D9">
        <f>Sheet2!C9/36.158</f>
        <v>0.17691797112672161</v>
      </c>
      <c r="E9">
        <f>Sheet2!D9/36.158</f>
        <v>0.29088998285303391</v>
      </c>
      <c r="F9">
        <f>Sheet2!E9/36.158</f>
        <v>0.53219204602024439</v>
      </c>
      <c r="G9">
        <f t="shared" si="0"/>
        <v>0.99999999999999989</v>
      </c>
    </row>
    <row r="10" spans="1:7" ht="17" thickBot="1" x14ac:dyDescent="0.25">
      <c r="A10" s="7" t="s">
        <v>19</v>
      </c>
      <c r="B10" s="5" t="s">
        <v>5</v>
      </c>
      <c r="C10" s="9" t="s">
        <v>25</v>
      </c>
      <c r="D10">
        <f>Sheet2!C10/100</f>
        <v>0.122</v>
      </c>
      <c r="E10">
        <f>Sheet2!D10/100</f>
        <v>0.502</v>
      </c>
      <c r="F10">
        <f>Sheet2!E10/100</f>
        <v>0.376</v>
      </c>
      <c r="G10">
        <f t="shared" si="0"/>
        <v>1</v>
      </c>
    </row>
    <row r="11" spans="1:7" ht="17" thickBot="1" x14ac:dyDescent="0.25">
      <c r="A11" s="7" t="s">
        <v>20</v>
      </c>
      <c r="B11" s="5" t="s">
        <v>5</v>
      </c>
      <c r="C11" s="9" t="s">
        <v>25</v>
      </c>
      <c r="D11">
        <f>Sheet2!C11/28.55</f>
        <v>0.1786339754816112</v>
      </c>
      <c r="E11">
        <f>Sheet2!D11/28.55</f>
        <v>0.1733800350262697</v>
      </c>
      <c r="F11">
        <f>Sheet2!E11/28.55</f>
        <v>0.64798598949211905</v>
      </c>
      <c r="G11">
        <f t="shared" si="0"/>
        <v>1</v>
      </c>
    </row>
    <row r="12" spans="1:7" ht="17" thickBot="1" x14ac:dyDescent="0.25">
      <c r="A12" s="7" t="s">
        <v>21</v>
      </c>
      <c r="B12" s="5" t="s">
        <v>14</v>
      </c>
      <c r="C12" s="9" t="s">
        <v>25</v>
      </c>
      <c r="D12">
        <f>Sheet2!C12/95.3</f>
        <v>0.22140608604407139</v>
      </c>
      <c r="E12">
        <f>Sheet2!D12/95.3</f>
        <v>0.26652675760755506</v>
      </c>
      <c r="F12">
        <f>Sheet2!E12/95.3</f>
        <v>0.51206715634837352</v>
      </c>
      <c r="G12">
        <f t="shared" si="0"/>
        <v>1</v>
      </c>
    </row>
    <row r="13" spans="1:7" x14ac:dyDescent="0.2">
      <c r="A13" s="7" t="s">
        <v>22</v>
      </c>
      <c r="B13" s="9" t="s">
        <v>25</v>
      </c>
      <c r="C13" s="9" t="s">
        <v>25</v>
      </c>
      <c r="D13">
        <f>Sheet2!C13/98.31</f>
        <v>0.12114739090631675</v>
      </c>
      <c r="E13">
        <f>Sheet2!D13/98.31</f>
        <v>0.15156138744786898</v>
      </c>
      <c r="F13">
        <f>Sheet2!E13/98.31</f>
        <v>0.72729122164581428</v>
      </c>
      <c r="G13">
        <f t="shared" si="0"/>
        <v>1</v>
      </c>
    </row>
    <row r="14" spans="1:7" x14ac:dyDescent="0.2">
      <c r="A14" s="7" t="s">
        <v>23</v>
      </c>
      <c r="B14" s="9" t="s">
        <v>25</v>
      </c>
      <c r="C14" s="9" t="s">
        <v>25</v>
      </c>
      <c r="D14">
        <f>Sheet2!C14/94.21</f>
        <v>0.13066553444432652</v>
      </c>
      <c r="E14">
        <f>Sheet2!D14/94.21</f>
        <v>0.16877189258040548</v>
      </c>
      <c r="F14">
        <f>Sheet2!E14/94.21</f>
        <v>0.70056257297526803</v>
      </c>
      <c r="G14">
        <f t="shared" si="0"/>
        <v>1</v>
      </c>
    </row>
    <row r="15" spans="1:7" x14ac:dyDescent="0.2">
      <c r="A15" s="7" t="s">
        <v>24</v>
      </c>
      <c r="B15" s="9" t="s">
        <v>25</v>
      </c>
      <c r="C15" s="9" t="s">
        <v>25</v>
      </c>
      <c r="D15">
        <f>Sheet2!C15/113.76</f>
        <v>3.1645569620253164E-3</v>
      </c>
      <c r="E15">
        <f>Sheet2!D15/113.76</f>
        <v>0.23206751054852318</v>
      </c>
      <c r="F15">
        <f>Sheet2!E15/113.76</f>
        <v>0.76476793248945141</v>
      </c>
      <c r="G15">
        <f t="shared" si="0"/>
        <v>0.99999999999999989</v>
      </c>
    </row>
    <row r="16" spans="1:7" x14ac:dyDescent="0.2">
      <c r="A16" s="7" t="s">
        <v>26</v>
      </c>
      <c r="B16" s="9" t="s">
        <v>27</v>
      </c>
      <c r="C16" s="9" t="s">
        <v>27</v>
      </c>
      <c r="D16">
        <f>Sheet2!C16/315.3</f>
        <v>1.680938788455439E-2</v>
      </c>
      <c r="E16">
        <f>Sheet2!D16/315.3</f>
        <v>0.88804313352362829</v>
      </c>
      <c r="F16">
        <f>Sheet2!E16/315.3</f>
        <v>9.5147478591817311E-2</v>
      </c>
      <c r="G16">
        <f t="shared" si="0"/>
        <v>1</v>
      </c>
    </row>
    <row r="17" spans="1:7" x14ac:dyDescent="0.2">
      <c r="A17" s="7" t="s">
        <v>28</v>
      </c>
      <c r="B17" s="9" t="s">
        <v>27</v>
      </c>
      <c r="C17" s="9" t="s">
        <v>27</v>
      </c>
      <c r="D17">
        <f>Sheet2!C17/78.09</f>
        <v>2.932513766167243E-2</v>
      </c>
      <c r="E17">
        <f>Sheet2!D17/78.09</f>
        <v>0.18696375976437443</v>
      </c>
      <c r="F17">
        <f>Sheet2!E17/78.09</f>
        <v>0.78371110257395316</v>
      </c>
      <c r="G17">
        <f t="shared" si="0"/>
        <v>1</v>
      </c>
    </row>
    <row r="18" spans="1:7" x14ac:dyDescent="0.2">
      <c r="A18" s="7" t="s">
        <v>29</v>
      </c>
      <c r="B18" s="9" t="s">
        <v>27</v>
      </c>
      <c r="C18" s="9" t="s">
        <v>27</v>
      </c>
      <c r="D18">
        <f>Sheet2!C18/444.63</f>
        <v>1.17625891190428E-2</v>
      </c>
      <c r="E18">
        <f>Sheet2!D18/444.63</f>
        <v>0.12234891932618132</v>
      </c>
      <c r="F18">
        <f>Sheet2!E18/444.63</f>
        <v>0.86588849155477587</v>
      </c>
      <c r="G18">
        <f t="shared" si="0"/>
        <v>1</v>
      </c>
    </row>
    <row r="19" spans="1:7" x14ac:dyDescent="0.2">
      <c r="A19" s="7" t="s">
        <v>30</v>
      </c>
      <c r="B19" s="9" t="s">
        <v>27</v>
      </c>
      <c r="C19" s="9" t="s">
        <v>27</v>
      </c>
      <c r="D19">
        <f>Sheet2!C19/49.07</f>
        <v>0.39331567148970858</v>
      </c>
      <c r="E19">
        <f>Sheet2!D19/49.07</f>
        <v>0.16445893621357247</v>
      </c>
      <c r="F19">
        <f>Sheet2!E19/49.07</f>
        <v>0.44222539229671898</v>
      </c>
      <c r="G19">
        <f t="shared" si="0"/>
        <v>1</v>
      </c>
    </row>
    <row r="20" spans="1:7" x14ac:dyDescent="0.2">
      <c r="A20" s="7" t="s">
        <v>31</v>
      </c>
      <c r="B20" s="9" t="s">
        <v>27</v>
      </c>
      <c r="C20" s="9" t="s">
        <v>27</v>
      </c>
      <c r="D20">
        <f>Sheet2!C20/116.66</f>
        <v>5.7946168352477283E-2</v>
      </c>
      <c r="E20">
        <f>Sheet2!D20/116.66</f>
        <v>0.36430653180181727</v>
      </c>
      <c r="F20">
        <f>Sheet2!E20/116.66</f>
        <v>0.5777472998457055</v>
      </c>
      <c r="G20">
        <f t="shared" si="0"/>
        <v>1</v>
      </c>
    </row>
    <row r="21" spans="1:7" ht="18" x14ac:dyDescent="0.2">
      <c r="A21" s="8" t="s">
        <v>32</v>
      </c>
      <c r="B21" t="s">
        <v>45</v>
      </c>
      <c r="C21" t="s">
        <v>45</v>
      </c>
      <c r="D21">
        <f>Sheet2!C21/352.4</f>
        <v>3.3484676503972764E-2</v>
      </c>
      <c r="E21">
        <f>Sheet2!D21/352.4</f>
        <v>0.112372304199773</v>
      </c>
      <c r="F21">
        <f>Sheet2!E21/352.4</f>
        <v>0.85414301929625436</v>
      </c>
      <c r="G21">
        <f t="shared" si="0"/>
        <v>1</v>
      </c>
    </row>
    <row r="22" spans="1:7" ht="18" x14ac:dyDescent="0.2">
      <c r="A22" s="8" t="s">
        <v>33</v>
      </c>
      <c r="B22" t="s">
        <v>45</v>
      </c>
      <c r="C22" t="s">
        <v>45</v>
      </c>
      <c r="D22">
        <f>Sheet2!C22/312.74</f>
        <v>1.4516851058387159E-2</v>
      </c>
      <c r="E22">
        <f>Sheet2!D22/312.74</f>
        <v>8.6973204578883412E-2</v>
      </c>
      <c r="F22">
        <f>Sheet2!E22/312.74</f>
        <v>0.89850994436272935</v>
      </c>
      <c r="G22">
        <f t="shared" si="0"/>
        <v>0.99999999999999989</v>
      </c>
    </row>
    <row r="23" spans="1:7" ht="18" x14ac:dyDescent="0.2">
      <c r="A23" s="8" t="s">
        <v>34</v>
      </c>
      <c r="B23" t="s">
        <v>45</v>
      </c>
      <c r="C23" t="s">
        <v>45</v>
      </c>
      <c r="D23">
        <f>Sheet2!C23/21.54</f>
        <v>0.25719591457753022</v>
      </c>
      <c r="E23">
        <f>Sheet2!D23/21.54</f>
        <v>0.1392757660167131</v>
      </c>
      <c r="F23">
        <f>Sheet2!E23/21.54</f>
        <v>0.6035283194057568</v>
      </c>
      <c r="G23">
        <f t="shared" si="0"/>
        <v>1</v>
      </c>
    </row>
    <row r="24" spans="1:7" ht="18" x14ac:dyDescent="0.2">
      <c r="A24" s="8" t="s">
        <v>35</v>
      </c>
      <c r="B24" t="s">
        <v>45</v>
      </c>
      <c r="C24" t="s">
        <v>45</v>
      </c>
      <c r="D24">
        <f>Sheet2!C24/280.9</f>
        <v>8.0811676753292996E-2</v>
      </c>
      <c r="E24">
        <f>Sheet2!D24/280.9</f>
        <v>7.9031683873264508E-2</v>
      </c>
      <c r="F24">
        <f>Sheet2!E24/280.9</f>
        <v>0.84015663937344254</v>
      </c>
      <c r="G24">
        <f t="shared" si="0"/>
        <v>1</v>
      </c>
    </row>
    <row r="25" spans="1:7" ht="18" x14ac:dyDescent="0.2">
      <c r="A25" s="8" t="s">
        <v>36</v>
      </c>
      <c r="B25" t="s">
        <v>45</v>
      </c>
      <c r="C25" t="s">
        <v>45</v>
      </c>
      <c r="D25">
        <f>Sheet2!C25/213.4</f>
        <v>9.1846298031865045E-2</v>
      </c>
      <c r="E25">
        <f>Sheet2!D25/213.4</f>
        <v>0.14432989690721648</v>
      </c>
      <c r="F25">
        <f>Sheet2!E25/213.4</f>
        <v>0.7638238050609184</v>
      </c>
      <c r="G25">
        <f t="shared" si="0"/>
        <v>1</v>
      </c>
    </row>
    <row r="26" spans="1:7" ht="18" x14ac:dyDescent="0.2">
      <c r="A26" s="8" t="s">
        <v>37</v>
      </c>
      <c r="B26" t="s">
        <v>45</v>
      </c>
      <c r="C26" t="s">
        <v>45</v>
      </c>
      <c r="D26">
        <f>Sheet2!C26/303.61</f>
        <v>5.9615954678699651E-3</v>
      </c>
      <c r="E26">
        <f>Sheet2!D26/303.61</f>
        <v>7.1802641546721127E-2</v>
      </c>
      <c r="F26">
        <f>Sheet2!E26/303.61</f>
        <v>0.92223576298540888</v>
      </c>
      <c r="G26">
        <f t="shared" si="0"/>
        <v>1</v>
      </c>
    </row>
    <row r="27" spans="1:7" ht="18" x14ac:dyDescent="0.2">
      <c r="A27" s="8" t="s">
        <v>38</v>
      </c>
      <c r="B27" t="s">
        <v>45</v>
      </c>
      <c r="C27" t="s">
        <v>45</v>
      </c>
      <c r="D27">
        <f>Sheet2!C27/223.5</f>
        <v>0.12304250559284116</v>
      </c>
      <c r="E27">
        <f>Sheet2!D27/223.5</f>
        <v>0.30425055928411632</v>
      </c>
      <c r="F27">
        <f>Sheet2!E27/223.5</f>
        <v>0.57270693512304249</v>
      </c>
      <c r="G27">
        <f t="shared" si="0"/>
        <v>1</v>
      </c>
    </row>
    <row r="28" spans="1:7" ht="18" x14ac:dyDescent="0.2">
      <c r="A28" s="8" t="s">
        <v>39</v>
      </c>
      <c r="B28" t="s">
        <v>45</v>
      </c>
      <c r="C28" t="s">
        <v>45</v>
      </c>
      <c r="D28">
        <f>Sheet2!C28/223</f>
        <v>8.8789237668161436E-2</v>
      </c>
      <c r="E28">
        <f>Sheet2!D28/223</f>
        <v>0.14439461883408072</v>
      </c>
      <c r="F28">
        <f>Sheet2!E28/223</f>
        <v>0.76681614349775784</v>
      </c>
      <c r="G28">
        <f t="shared" si="0"/>
        <v>1</v>
      </c>
    </row>
    <row r="29" spans="1:7" ht="18" x14ac:dyDescent="0.2">
      <c r="A29" s="8" t="s">
        <v>40</v>
      </c>
      <c r="B29" t="s">
        <v>45</v>
      </c>
      <c r="C29" t="s">
        <v>45</v>
      </c>
      <c r="D29">
        <f>Sheet2!C29/610.4</f>
        <v>2.1952817824377458E-2</v>
      </c>
      <c r="E29">
        <f>Sheet2!D29/610.4</f>
        <v>6.7169069462647446E-2</v>
      </c>
      <c r="F29">
        <f>Sheet2!E29/610.4</f>
        <v>0.91087811271297514</v>
      </c>
      <c r="G29">
        <f t="shared" si="0"/>
        <v>1</v>
      </c>
    </row>
    <row r="30" spans="1:7" ht="18" x14ac:dyDescent="0.2">
      <c r="A30" s="8" t="s">
        <v>41</v>
      </c>
      <c r="B30" t="s">
        <v>45</v>
      </c>
      <c r="C30" t="s">
        <v>45</v>
      </c>
      <c r="D30">
        <f>Sheet2!C30/422.04</f>
        <v>2.118282627239124E-2</v>
      </c>
      <c r="E30">
        <f>Sheet2!D30/422.04</f>
        <v>8.7906359586769026E-2</v>
      </c>
      <c r="F30">
        <f>Sheet2!E30/422.04</f>
        <v>0.89091081414083972</v>
      </c>
      <c r="G30">
        <f t="shared" si="0"/>
        <v>1</v>
      </c>
    </row>
    <row r="31" spans="1:7" ht="18" x14ac:dyDescent="0.2">
      <c r="A31" s="8" t="s">
        <v>42</v>
      </c>
      <c r="B31" t="s">
        <v>45</v>
      </c>
      <c r="C31" t="s">
        <v>45</v>
      </c>
      <c r="D31">
        <f>Sheet2!C31/498.54</f>
        <v>1.8734705339591606E-2</v>
      </c>
      <c r="E31">
        <f>Sheet2!D31/498.54</f>
        <v>0.14682873992056805</v>
      </c>
      <c r="F31">
        <f>Sheet2!E31/498.54</f>
        <v>0.83443655473984035</v>
      </c>
      <c r="G31">
        <f t="shared" si="0"/>
        <v>1</v>
      </c>
    </row>
    <row r="32" spans="1:7" ht="18" x14ac:dyDescent="0.2">
      <c r="A32" s="8" t="s">
        <v>43</v>
      </c>
      <c r="B32" t="s">
        <v>45</v>
      </c>
      <c r="C32" t="s">
        <v>45</v>
      </c>
      <c r="D32">
        <f>Sheet2!C32/168.7</f>
        <v>0.11499703615886188</v>
      </c>
      <c r="E32">
        <f>Sheet2!D32/168.7</f>
        <v>7.2910491997628932E-2</v>
      </c>
      <c r="F32">
        <f>Sheet2!E32/168.7</f>
        <v>0.81209247184350919</v>
      </c>
      <c r="G32">
        <f t="shared" si="0"/>
        <v>1</v>
      </c>
    </row>
    <row r="33" spans="1:7" ht="18" x14ac:dyDescent="0.2">
      <c r="A33" s="8" t="s">
        <v>44</v>
      </c>
      <c r="B33" t="s">
        <v>45</v>
      </c>
      <c r="C33" t="s">
        <v>45</v>
      </c>
      <c r="D33">
        <f>Sheet2!C33/1040.7</f>
        <v>1.9890458345344478E-2</v>
      </c>
      <c r="E33">
        <f>Sheet2!D33/1040.7</f>
        <v>0.12107235514557509</v>
      </c>
      <c r="F33">
        <f>Sheet2!E33/1040.7</f>
        <v>0.85903718650908034</v>
      </c>
      <c r="G33">
        <f t="shared" si="0"/>
        <v>0.99999999999999989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Vincent.Rennie</dc:creator>
  <cp:lastModifiedBy>Vincent.Rennie</cp:lastModifiedBy>
  <dcterms:created xsi:type="dcterms:W3CDTF">2021-05-18T11:02:12Z</dcterms:created>
  <dcterms:modified xsi:type="dcterms:W3CDTF">2021-06-09T18:48:42Z</dcterms:modified>
</cp:coreProperties>
</file>